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defaultThemeVersion="166925"/>
  <mc:AlternateContent xmlns:mc="http://schemas.openxmlformats.org/markup-compatibility/2006">
    <mc:Choice Requires="x15">
      <x15ac:absPath xmlns:x15ac="http://schemas.microsoft.com/office/spreadsheetml/2010/11/ac" url="/Users/kshamakanakoor/Documents/New Folder With Items/CommVision/FIHPP/Fin Models/"/>
    </mc:Choice>
  </mc:AlternateContent>
  <xr:revisionPtr revIDLastSave="0" documentId="8_{23D7562A-2508-46D3-B39F-A693A5214313}" xr6:coauthVersionLast="47" xr6:coauthVersionMax="47" xr10:uidLastSave="{00000000-0000-0000-0000-000000000000}"/>
  <bookViews>
    <workbookView xWindow="-1820" yWindow="-19840" windowWidth="34860" windowHeight="18760" xr2:uid="{5167253F-74AD-A945-A4DD-C2BADA37F207}"/>
  </bookViews>
  <sheets>
    <sheet name="Instructions" sheetId="7" r:id="rId1"/>
    <sheet name="Fin Sustainability Plan_20 Year" sheetId="3" r:id="rId2"/>
    <sheet name="Existing Real Estate Properties" sheetId="12" r:id="rId3"/>
    <sheet name="Project 1" sheetId="1" r:id="rId4"/>
    <sheet name="Project 2"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0" i="14" l="1"/>
  <c r="W90" i="14"/>
  <c r="X90" i="14"/>
  <c r="Y90" i="14"/>
  <c r="Z90" i="14"/>
  <c r="AA90" i="14"/>
  <c r="AB90" i="14"/>
  <c r="K90" i="14"/>
  <c r="L90" i="14"/>
  <c r="M90" i="14"/>
  <c r="N90" i="14"/>
  <c r="O90" i="14"/>
  <c r="P90" i="14"/>
  <c r="Q90" i="14"/>
  <c r="R90" i="14"/>
  <c r="S90" i="14"/>
  <c r="T90" i="14"/>
  <c r="U90" i="14"/>
  <c r="J90" i="14"/>
  <c r="Z90" i="1"/>
  <c r="AA90" i="1"/>
  <c r="AB90" i="1"/>
  <c r="M90" i="1"/>
  <c r="N90" i="1"/>
  <c r="O90" i="1"/>
  <c r="P90" i="1"/>
  <c r="Q90" i="1"/>
  <c r="R90" i="1"/>
  <c r="S90" i="1"/>
  <c r="T90" i="1"/>
  <c r="U90" i="1"/>
  <c r="V90" i="1"/>
  <c r="W90" i="1"/>
  <c r="X90" i="1"/>
  <c r="Y90" i="1"/>
  <c r="K90" i="1"/>
  <c r="L90" i="1"/>
  <c r="J90" i="1"/>
  <c r="I137" i="1"/>
  <c r="I139" i="1"/>
  <c r="I137" i="14"/>
  <c r="I139" i="14"/>
  <c r="I127" i="14"/>
  <c r="I142" i="1" l="1"/>
  <c r="I127" i="1"/>
  <c r="E79" i="1"/>
  <c r="I79" i="1" s="1"/>
  <c r="E79" i="14"/>
  <c r="E80" i="14"/>
  <c r="E80" i="1"/>
  <c r="F33" i="14"/>
  <c r="J135" i="14" l="1"/>
  <c r="K135" i="14" s="1"/>
  <c r="L135" i="14" s="1"/>
  <c r="M135" i="14" s="1"/>
  <c r="N135" i="14" s="1"/>
  <c r="O135" i="14" s="1"/>
  <c r="P135" i="14" s="1"/>
  <c r="Q135" i="14" s="1"/>
  <c r="R135" i="14" s="1"/>
  <c r="S135" i="14" s="1"/>
  <c r="T135" i="14" s="1"/>
  <c r="U135" i="14" s="1"/>
  <c r="V135" i="14" s="1"/>
  <c r="W135" i="14" s="1"/>
  <c r="X135" i="14" s="1"/>
  <c r="Y135" i="14" s="1"/>
  <c r="Z135" i="14" s="1"/>
  <c r="AA135" i="14" s="1"/>
  <c r="AB135" i="14" s="1"/>
  <c r="I135" i="14"/>
  <c r="J132" i="14"/>
  <c r="K132" i="14" s="1"/>
  <c r="L132" i="14" s="1"/>
  <c r="M132" i="14" s="1"/>
  <c r="N132" i="14" s="1"/>
  <c r="O132" i="14" s="1"/>
  <c r="P132" i="14" s="1"/>
  <c r="Q132" i="14" s="1"/>
  <c r="R132" i="14" s="1"/>
  <c r="S132" i="14" s="1"/>
  <c r="T132" i="14" s="1"/>
  <c r="U132" i="14" s="1"/>
  <c r="V132" i="14" s="1"/>
  <c r="W132" i="14" s="1"/>
  <c r="X132" i="14" s="1"/>
  <c r="Y132" i="14" s="1"/>
  <c r="Z132" i="14" s="1"/>
  <c r="AA132" i="14" s="1"/>
  <c r="AB132" i="14" s="1"/>
  <c r="I132" i="14"/>
  <c r="J123" i="14"/>
  <c r="K123" i="14" s="1"/>
  <c r="L123" i="14" s="1"/>
  <c r="M123" i="14" s="1"/>
  <c r="N123" i="14" s="1"/>
  <c r="O123" i="14" s="1"/>
  <c r="P123" i="14" s="1"/>
  <c r="Q123" i="14" s="1"/>
  <c r="R123" i="14" s="1"/>
  <c r="S123" i="14" s="1"/>
  <c r="T123" i="14" s="1"/>
  <c r="U123" i="14" s="1"/>
  <c r="V123" i="14" s="1"/>
  <c r="W123" i="14" s="1"/>
  <c r="X123" i="14" s="1"/>
  <c r="Y123" i="14" s="1"/>
  <c r="Z123" i="14" s="1"/>
  <c r="AA123" i="14" s="1"/>
  <c r="AB123" i="14" s="1"/>
  <c r="I123" i="14"/>
  <c r="C122" i="14"/>
  <c r="I122" i="14" s="1"/>
  <c r="J121" i="14"/>
  <c r="K121" i="14" s="1"/>
  <c r="L121" i="14" s="1"/>
  <c r="M121" i="14" s="1"/>
  <c r="N121" i="14" s="1"/>
  <c r="O121" i="14" s="1"/>
  <c r="P121" i="14" s="1"/>
  <c r="Q121" i="14" s="1"/>
  <c r="R121" i="14" s="1"/>
  <c r="S121" i="14" s="1"/>
  <c r="T121" i="14" s="1"/>
  <c r="U121" i="14" s="1"/>
  <c r="V121" i="14" s="1"/>
  <c r="W121" i="14" s="1"/>
  <c r="X121" i="14" s="1"/>
  <c r="Y121" i="14" s="1"/>
  <c r="Z121" i="14" s="1"/>
  <c r="AA121" i="14" s="1"/>
  <c r="AB121" i="14" s="1"/>
  <c r="I121" i="14"/>
  <c r="C120" i="14"/>
  <c r="I120" i="14" s="1"/>
  <c r="C119" i="14"/>
  <c r="J119" i="14" s="1"/>
  <c r="C117" i="14"/>
  <c r="J116" i="14"/>
  <c r="K116" i="14" s="1"/>
  <c r="L116" i="14" s="1"/>
  <c r="M116" i="14" s="1"/>
  <c r="N116" i="14" s="1"/>
  <c r="O116" i="14" s="1"/>
  <c r="P116" i="14" s="1"/>
  <c r="Q116" i="14" s="1"/>
  <c r="R116" i="14" s="1"/>
  <c r="S116" i="14" s="1"/>
  <c r="T116" i="14" s="1"/>
  <c r="U116" i="14" s="1"/>
  <c r="V116" i="14" s="1"/>
  <c r="W116" i="14" s="1"/>
  <c r="X116" i="14" s="1"/>
  <c r="Y116" i="14" s="1"/>
  <c r="Z116" i="14" s="1"/>
  <c r="AA116" i="14" s="1"/>
  <c r="AB116" i="14" s="1"/>
  <c r="I116" i="14"/>
  <c r="J115" i="14"/>
  <c r="K115" i="14" s="1"/>
  <c r="L115" i="14" s="1"/>
  <c r="M115" i="14" s="1"/>
  <c r="N115" i="14" s="1"/>
  <c r="O115" i="14" s="1"/>
  <c r="P115" i="14" s="1"/>
  <c r="Q115" i="14" s="1"/>
  <c r="R115" i="14" s="1"/>
  <c r="S115" i="14" s="1"/>
  <c r="T115" i="14" s="1"/>
  <c r="U115" i="14" s="1"/>
  <c r="V115" i="14" s="1"/>
  <c r="W115" i="14" s="1"/>
  <c r="X115" i="14" s="1"/>
  <c r="Y115" i="14" s="1"/>
  <c r="Z115" i="14" s="1"/>
  <c r="AA115" i="14" s="1"/>
  <c r="AB115" i="14" s="1"/>
  <c r="I115" i="14"/>
  <c r="J114" i="14"/>
  <c r="K114" i="14" s="1"/>
  <c r="L114" i="14" s="1"/>
  <c r="M114" i="14" s="1"/>
  <c r="N114" i="14" s="1"/>
  <c r="O114" i="14" s="1"/>
  <c r="P114" i="14" s="1"/>
  <c r="Q114" i="14" s="1"/>
  <c r="R114" i="14" s="1"/>
  <c r="S114" i="14" s="1"/>
  <c r="T114" i="14" s="1"/>
  <c r="U114" i="14" s="1"/>
  <c r="V114" i="14" s="1"/>
  <c r="W114" i="14" s="1"/>
  <c r="X114" i="14" s="1"/>
  <c r="Y114" i="14" s="1"/>
  <c r="Z114" i="14" s="1"/>
  <c r="AA114" i="14" s="1"/>
  <c r="AB114" i="14" s="1"/>
  <c r="I114" i="14"/>
  <c r="J113" i="14"/>
  <c r="I113" i="14"/>
  <c r="J110" i="14"/>
  <c r="K110" i="14" s="1"/>
  <c r="L110" i="14" s="1"/>
  <c r="M110" i="14" s="1"/>
  <c r="N110" i="14" s="1"/>
  <c r="O110" i="14" s="1"/>
  <c r="P110" i="14" s="1"/>
  <c r="Q110" i="14" s="1"/>
  <c r="R110" i="14" s="1"/>
  <c r="S110" i="14" s="1"/>
  <c r="T110" i="14" s="1"/>
  <c r="U110" i="14" s="1"/>
  <c r="V110" i="14" s="1"/>
  <c r="W110" i="14" s="1"/>
  <c r="X110" i="14" s="1"/>
  <c r="Y110" i="14" s="1"/>
  <c r="Z110" i="14" s="1"/>
  <c r="AA110" i="14" s="1"/>
  <c r="AB110" i="14" s="1"/>
  <c r="I110" i="14"/>
  <c r="J108" i="14"/>
  <c r="K108" i="14" s="1"/>
  <c r="L108" i="14" s="1"/>
  <c r="M108" i="14" s="1"/>
  <c r="N108" i="14" s="1"/>
  <c r="O108" i="14" s="1"/>
  <c r="P108" i="14" s="1"/>
  <c r="Q108" i="14" s="1"/>
  <c r="R108" i="14" s="1"/>
  <c r="S108" i="14" s="1"/>
  <c r="T108" i="14" s="1"/>
  <c r="U108" i="14" s="1"/>
  <c r="V108" i="14" s="1"/>
  <c r="W108" i="14" s="1"/>
  <c r="X108" i="14" s="1"/>
  <c r="Y108" i="14" s="1"/>
  <c r="Z108" i="14" s="1"/>
  <c r="AA108" i="14" s="1"/>
  <c r="AB108" i="14" s="1"/>
  <c r="I108" i="14"/>
  <c r="J107" i="14"/>
  <c r="K107" i="14" s="1"/>
  <c r="L107" i="14" s="1"/>
  <c r="M107" i="14" s="1"/>
  <c r="N107" i="14" s="1"/>
  <c r="O107" i="14" s="1"/>
  <c r="P107" i="14" s="1"/>
  <c r="Q107" i="14" s="1"/>
  <c r="R107" i="14" s="1"/>
  <c r="S107" i="14" s="1"/>
  <c r="T107" i="14" s="1"/>
  <c r="U107" i="14" s="1"/>
  <c r="V107" i="14" s="1"/>
  <c r="W107" i="14" s="1"/>
  <c r="X107" i="14" s="1"/>
  <c r="Y107" i="14" s="1"/>
  <c r="Z107" i="14" s="1"/>
  <c r="AA107" i="14" s="1"/>
  <c r="AB107" i="14" s="1"/>
  <c r="I107" i="14"/>
  <c r="J106" i="14"/>
  <c r="K106" i="14" s="1"/>
  <c r="L106" i="14" s="1"/>
  <c r="M106" i="14" s="1"/>
  <c r="N106" i="14" s="1"/>
  <c r="O106" i="14" s="1"/>
  <c r="P106" i="14" s="1"/>
  <c r="Q106" i="14" s="1"/>
  <c r="R106" i="14" s="1"/>
  <c r="S106" i="14" s="1"/>
  <c r="T106" i="14" s="1"/>
  <c r="U106" i="14" s="1"/>
  <c r="V106" i="14" s="1"/>
  <c r="W106" i="14" s="1"/>
  <c r="X106" i="14" s="1"/>
  <c r="Y106" i="14" s="1"/>
  <c r="Z106" i="14" s="1"/>
  <c r="AA106" i="14" s="1"/>
  <c r="AB106" i="14" s="1"/>
  <c r="I106" i="14"/>
  <c r="J105" i="14"/>
  <c r="K105" i="14" s="1"/>
  <c r="L105" i="14" s="1"/>
  <c r="I105" i="14"/>
  <c r="AB104" i="14"/>
  <c r="C103" i="14"/>
  <c r="J102" i="14"/>
  <c r="K102" i="14" s="1"/>
  <c r="L102" i="14" s="1"/>
  <c r="M102" i="14" s="1"/>
  <c r="N102" i="14" s="1"/>
  <c r="O102" i="14" s="1"/>
  <c r="P102" i="14" s="1"/>
  <c r="Q102" i="14" s="1"/>
  <c r="R102" i="14" s="1"/>
  <c r="S102" i="14" s="1"/>
  <c r="T102" i="14" s="1"/>
  <c r="U102" i="14" s="1"/>
  <c r="V102" i="14" s="1"/>
  <c r="W102" i="14" s="1"/>
  <c r="X102" i="14" s="1"/>
  <c r="Y102" i="14" s="1"/>
  <c r="Z102" i="14" s="1"/>
  <c r="AA102" i="14" s="1"/>
  <c r="AB102" i="14" s="1"/>
  <c r="I102" i="14"/>
  <c r="J101" i="14"/>
  <c r="K101" i="14" s="1"/>
  <c r="L101" i="14" s="1"/>
  <c r="M101" i="14" s="1"/>
  <c r="N101" i="14" s="1"/>
  <c r="O101" i="14" s="1"/>
  <c r="P101" i="14" s="1"/>
  <c r="Q101" i="14" s="1"/>
  <c r="R101" i="14" s="1"/>
  <c r="S101" i="14" s="1"/>
  <c r="T101" i="14" s="1"/>
  <c r="U101" i="14" s="1"/>
  <c r="V101" i="14" s="1"/>
  <c r="W101" i="14" s="1"/>
  <c r="X101" i="14" s="1"/>
  <c r="Y101" i="14" s="1"/>
  <c r="Z101" i="14" s="1"/>
  <c r="AA101" i="14" s="1"/>
  <c r="AB101" i="14" s="1"/>
  <c r="I101" i="14"/>
  <c r="J100" i="14"/>
  <c r="K100" i="14" s="1"/>
  <c r="L100" i="14" s="1"/>
  <c r="M100" i="14" s="1"/>
  <c r="N100" i="14" s="1"/>
  <c r="O100" i="14" s="1"/>
  <c r="P100" i="14" s="1"/>
  <c r="Q100" i="14" s="1"/>
  <c r="R100" i="14" s="1"/>
  <c r="S100" i="14" s="1"/>
  <c r="T100" i="14" s="1"/>
  <c r="U100" i="14" s="1"/>
  <c r="V100" i="14" s="1"/>
  <c r="W100" i="14" s="1"/>
  <c r="X100" i="14" s="1"/>
  <c r="Y100" i="14" s="1"/>
  <c r="Z100" i="14" s="1"/>
  <c r="AA100" i="14" s="1"/>
  <c r="AB100" i="14" s="1"/>
  <c r="I100" i="14"/>
  <c r="J99" i="14"/>
  <c r="K99" i="14" s="1"/>
  <c r="L99" i="14" s="1"/>
  <c r="M99" i="14" s="1"/>
  <c r="N99" i="14" s="1"/>
  <c r="O99" i="14" s="1"/>
  <c r="P99" i="14" s="1"/>
  <c r="Q99" i="14" s="1"/>
  <c r="R99" i="14" s="1"/>
  <c r="S99" i="14" s="1"/>
  <c r="T99" i="14" s="1"/>
  <c r="U99" i="14" s="1"/>
  <c r="V99" i="14" s="1"/>
  <c r="W99" i="14" s="1"/>
  <c r="X99" i="14" s="1"/>
  <c r="Y99" i="14" s="1"/>
  <c r="Z99" i="14" s="1"/>
  <c r="AA99" i="14" s="1"/>
  <c r="AB99" i="14" s="1"/>
  <c r="I99" i="14"/>
  <c r="J98" i="14"/>
  <c r="I98" i="14"/>
  <c r="J92" i="14"/>
  <c r="K92" i="14" s="1"/>
  <c r="L92" i="14" s="1"/>
  <c r="M92" i="14" s="1"/>
  <c r="N92" i="14" s="1"/>
  <c r="O92" i="14" s="1"/>
  <c r="P92" i="14" s="1"/>
  <c r="Q92" i="14" s="1"/>
  <c r="R92" i="14" s="1"/>
  <c r="S92" i="14" s="1"/>
  <c r="T92" i="14" s="1"/>
  <c r="U92" i="14" s="1"/>
  <c r="V92" i="14" s="1"/>
  <c r="W92" i="14" s="1"/>
  <c r="X92" i="14" s="1"/>
  <c r="Y92" i="14" s="1"/>
  <c r="Z92" i="14" s="1"/>
  <c r="AA92" i="14" s="1"/>
  <c r="AB92" i="14" s="1"/>
  <c r="I92" i="14"/>
  <c r="J91" i="14"/>
  <c r="K91" i="14" s="1"/>
  <c r="L91" i="14" s="1"/>
  <c r="M91" i="14" s="1"/>
  <c r="N91" i="14" s="1"/>
  <c r="O91" i="14" s="1"/>
  <c r="P91" i="14" s="1"/>
  <c r="Q91" i="14" s="1"/>
  <c r="R91" i="14" s="1"/>
  <c r="S91" i="14" s="1"/>
  <c r="T91" i="14" s="1"/>
  <c r="U91" i="14" s="1"/>
  <c r="V91" i="14" s="1"/>
  <c r="W91" i="14" s="1"/>
  <c r="X91" i="14" s="1"/>
  <c r="Y91" i="14" s="1"/>
  <c r="Z91" i="14" s="1"/>
  <c r="AA91" i="14" s="1"/>
  <c r="AB91" i="14" s="1"/>
  <c r="I91" i="14"/>
  <c r="D88" i="14"/>
  <c r="J88" i="14" s="1"/>
  <c r="K88" i="14" s="1"/>
  <c r="L88" i="14" s="1"/>
  <c r="M88" i="14" s="1"/>
  <c r="N88" i="14" s="1"/>
  <c r="O88" i="14" s="1"/>
  <c r="P88" i="14" s="1"/>
  <c r="Q88" i="14" s="1"/>
  <c r="R88" i="14" s="1"/>
  <c r="S88" i="14" s="1"/>
  <c r="T88" i="14" s="1"/>
  <c r="U88" i="14" s="1"/>
  <c r="V88" i="14" s="1"/>
  <c r="W88" i="14" s="1"/>
  <c r="X88" i="14" s="1"/>
  <c r="Y88" i="14" s="1"/>
  <c r="Z88" i="14" s="1"/>
  <c r="AA88" i="14" s="1"/>
  <c r="AB88" i="14" s="1"/>
  <c r="C82" i="14"/>
  <c r="C60" i="14" s="1"/>
  <c r="D89" i="14" s="1"/>
  <c r="E81" i="14"/>
  <c r="J81" i="14" s="1"/>
  <c r="K81" i="14" s="1"/>
  <c r="L81" i="14" s="1"/>
  <c r="M81" i="14" s="1"/>
  <c r="N81" i="14" s="1"/>
  <c r="O81" i="14" s="1"/>
  <c r="P81" i="14" s="1"/>
  <c r="Q81" i="14" s="1"/>
  <c r="R81" i="14" s="1"/>
  <c r="S81" i="14" s="1"/>
  <c r="T81" i="14" s="1"/>
  <c r="U81" i="14" s="1"/>
  <c r="V81" i="14" s="1"/>
  <c r="W81" i="14" s="1"/>
  <c r="X81" i="14" s="1"/>
  <c r="Y81" i="14" s="1"/>
  <c r="Z81" i="14" s="1"/>
  <c r="AA81" i="14" s="1"/>
  <c r="AB81" i="14" s="1"/>
  <c r="J80" i="14"/>
  <c r="K80" i="14" s="1"/>
  <c r="L80" i="14" s="1"/>
  <c r="M80" i="14" s="1"/>
  <c r="N80" i="14" s="1"/>
  <c r="O80" i="14" s="1"/>
  <c r="P80" i="14" s="1"/>
  <c r="Q80" i="14" s="1"/>
  <c r="R80" i="14" s="1"/>
  <c r="S80" i="14" s="1"/>
  <c r="T80" i="14" s="1"/>
  <c r="U80" i="14" s="1"/>
  <c r="V80" i="14" s="1"/>
  <c r="W80" i="14" s="1"/>
  <c r="X80" i="14" s="1"/>
  <c r="Y80" i="14" s="1"/>
  <c r="Z80" i="14" s="1"/>
  <c r="AA80" i="14" s="1"/>
  <c r="AB80" i="14" s="1"/>
  <c r="J79" i="14"/>
  <c r="E78" i="14"/>
  <c r="I78" i="14" s="1"/>
  <c r="G53" i="14"/>
  <c r="G52" i="14"/>
  <c r="G51" i="14"/>
  <c r="G49" i="14"/>
  <c r="G48" i="14"/>
  <c r="G47" i="14"/>
  <c r="G46" i="14"/>
  <c r="G45" i="14"/>
  <c r="G44" i="14"/>
  <c r="G43" i="14"/>
  <c r="E42" i="14"/>
  <c r="E50" i="14" s="1"/>
  <c r="G50" i="14" s="1"/>
  <c r="G40" i="14"/>
  <c r="G39" i="14"/>
  <c r="G38" i="14"/>
  <c r="G37" i="14"/>
  <c r="G36" i="14"/>
  <c r="G35" i="14"/>
  <c r="F34" i="14"/>
  <c r="F54" i="14" s="1"/>
  <c r="E34" i="14"/>
  <c r="G33" i="14"/>
  <c r="G32" i="14"/>
  <c r="G31" i="14"/>
  <c r="G25" i="14"/>
  <c r="G24" i="14"/>
  <c r="G23" i="14"/>
  <c r="E22" i="14"/>
  <c r="G22" i="14" s="1"/>
  <c r="G21" i="14"/>
  <c r="H20" i="14"/>
  <c r="G18" i="14"/>
  <c r="L6" i="14"/>
  <c r="N6" i="14" s="1"/>
  <c r="C133" i="14" s="1"/>
  <c r="C122" i="1"/>
  <c r="J122" i="1" s="1"/>
  <c r="D33" i="3"/>
  <c r="E33" i="3" s="1"/>
  <c r="F33" i="3" s="1"/>
  <c r="G33" i="3" s="1"/>
  <c r="H33" i="3" s="1"/>
  <c r="I33" i="3" s="1"/>
  <c r="J33" i="3" s="1"/>
  <c r="K33" i="3" s="1"/>
  <c r="L33" i="3" s="1"/>
  <c r="M33" i="3" s="1"/>
  <c r="N33" i="3" s="1"/>
  <c r="O33" i="3" s="1"/>
  <c r="P33" i="3" s="1"/>
  <c r="Q33" i="3" s="1"/>
  <c r="R33" i="3" s="1"/>
  <c r="S33" i="3" s="1"/>
  <c r="T33" i="3" s="1"/>
  <c r="U33" i="3" s="1"/>
  <c r="V33" i="3" s="1"/>
  <c r="D32" i="3"/>
  <c r="E32" i="3" s="1"/>
  <c r="F32" i="3" s="1"/>
  <c r="G32" i="3" s="1"/>
  <c r="H32" i="3" s="1"/>
  <c r="I32" i="3" s="1"/>
  <c r="J32" i="3" s="1"/>
  <c r="K32" i="3" s="1"/>
  <c r="L32" i="3" s="1"/>
  <c r="M32" i="3" s="1"/>
  <c r="N32" i="3" s="1"/>
  <c r="O32" i="3" s="1"/>
  <c r="P32" i="3" s="1"/>
  <c r="Q32" i="3" s="1"/>
  <c r="R32" i="3" s="1"/>
  <c r="S32" i="3" s="1"/>
  <c r="T32" i="3" s="1"/>
  <c r="U32" i="3" s="1"/>
  <c r="V32" i="3" s="1"/>
  <c r="D31" i="3"/>
  <c r="E31" i="3" s="1"/>
  <c r="F31" i="3" s="1"/>
  <c r="G31" i="3" s="1"/>
  <c r="H31" i="3" s="1"/>
  <c r="I31" i="3" s="1"/>
  <c r="J31" i="3" s="1"/>
  <c r="K31" i="3" s="1"/>
  <c r="L31" i="3" s="1"/>
  <c r="M31" i="3" s="1"/>
  <c r="N31" i="3" s="1"/>
  <c r="O31" i="3" s="1"/>
  <c r="P31" i="3" s="1"/>
  <c r="Q31" i="3" s="1"/>
  <c r="R31" i="3" s="1"/>
  <c r="S31" i="3" s="1"/>
  <c r="T31" i="3" s="1"/>
  <c r="U31" i="3" s="1"/>
  <c r="V31" i="3" s="1"/>
  <c r="D53" i="3"/>
  <c r="E53" i="3" s="1"/>
  <c r="F53" i="3" s="1"/>
  <c r="G53" i="3" s="1"/>
  <c r="H53" i="3" s="1"/>
  <c r="I53" i="3" s="1"/>
  <c r="J53" i="3" s="1"/>
  <c r="K53" i="3" s="1"/>
  <c r="L53" i="3" s="1"/>
  <c r="M53" i="3" s="1"/>
  <c r="N53" i="3" s="1"/>
  <c r="O53" i="3" s="1"/>
  <c r="P53" i="3" s="1"/>
  <c r="Q53" i="3" s="1"/>
  <c r="R53" i="3" s="1"/>
  <c r="S53" i="3" s="1"/>
  <c r="T53" i="3" s="1"/>
  <c r="U53" i="3" s="1"/>
  <c r="V53" i="3" s="1"/>
  <c r="D44" i="3"/>
  <c r="E44" i="3" s="1"/>
  <c r="F44" i="3" s="1"/>
  <c r="G44" i="3" s="1"/>
  <c r="H44" i="3" s="1"/>
  <c r="I44" i="3" s="1"/>
  <c r="J44" i="3" s="1"/>
  <c r="K44" i="3" s="1"/>
  <c r="L44" i="3" s="1"/>
  <c r="M44" i="3" s="1"/>
  <c r="N44" i="3" s="1"/>
  <c r="O44" i="3" s="1"/>
  <c r="P44" i="3" s="1"/>
  <c r="Q44" i="3" s="1"/>
  <c r="R44" i="3" s="1"/>
  <c r="S44" i="3" s="1"/>
  <c r="T44" i="3" s="1"/>
  <c r="U44" i="3" s="1"/>
  <c r="V44" i="3" s="1"/>
  <c r="D42" i="3"/>
  <c r="E42" i="3" s="1"/>
  <c r="F42" i="3" s="1"/>
  <c r="G42" i="3" s="1"/>
  <c r="H42" i="3" s="1"/>
  <c r="I42" i="3" s="1"/>
  <c r="J42" i="3" s="1"/>
  <c r="K42" i="3" s="1"/>
  <c r="L42" i="3" s="1"/>
  <c r="M42" i="3" s="1"/>
  <c r="N42" i="3" s="1"/>
  <c r="O42" i="3" s="1"/>
  <c r="P42" i="3" s="1"/>
  <c r="Q42" i="3" s="1"/>
  <c r="R42" i="3" s="1"/>
  <c r="S42" i="3" s="1"/>
  <c r="T42" i="3" s="1"/>
  <c r="U42" i="3" s="1"/>
  <c r="V42" i="3" s="1"/>
  <c r="D39" i="3"/>
  <c r="E39" i="3" s="1"/>
  <c r="F39" i="3" s="1"/>
  <c r="G39" i="3" s="1"/>
  <c r="H39" i="3" s="1"/>
  <c r="I39" i="3" s="1"/>
  <c r="J39" i="3" s="1"/>
  <c r="K39" i="3" s="1"/>
  <c r="L39" i="3" s="1"/>
  <c r="M39" i="3" s="1"/>
  <c r="N39" i="3" s="1"/>
  <c r="O39" i="3" s="1"/>
  <c r="P39" i="3" s="1"/>
  <c r="Q39" i="3" s="1"/>
  <c r="R39" i="3" s="1"/>
  <c r="S39" i="3" s="1"/>
  <c r="T39" i="3" s="1"/>
  <c r="U39" i="3" s="1"/>
  <c r="V39" i="3" s="1"/>
  <c r="D38" i="3"/>
  <c r="E38" i="3" s="1"/>
  <c r="F38" i="3" s="1"/>
  <c r="G38" i="3" s="1"/>
  <c r="H38" i="3" s="1"/>
  <c r="I38" i="3" s="1"/>
  <c r="J38" i="3" s="1"/>
  <c r="K38" i="3" s="1"/>
  <c r="L38" i="3" s="1"/>
  <c r="M38" i="3" s="1"/>
  <c r="N38" i="3" s="1"/>
  <c r="O38" i="3" s="1"/>
  <c r="P38" i="3" s="1"/>
  <c r="Q38" i="3" s="1"/>
  <c r="R38" i="3" s="1"/>
  <c r="S38" i="3" s="1"/>
  <c r="T38" i="3" s="1"/>
  <c r="U38" i="3" s="1"/>
  <c r="V38" i="3" s="1"/>
  <c r="D37" i="3"/>
  <c r="E37" i="3" s="1"/>
  <c r="F37" i="3" s="1"/>
  <c r="G37" i="3" s="1"/>
  <c r="H37" i="3" s="1"/>
  <c r="I37" i="3" s="1"/>
  <c r="J37" i="3" s="1"/>
  <c r="K37" i="3" s="1"/>
  <c r="L37" i="3" s="1"/>
  <c r="M37" i="3" s="1"/>
  <c r="N37" i="3" s="1"/>
  <c r="O37" i="3" s="1"/>
  <c r="P37" i="3" s="1"/>
  <c r="Q37" i="3" s="1"/>
  <c r="R37" i="3" s="1"/>
  <c r="S37" i="3" s="1"/>
  <c r="T37" i="3" s="1"/>
  <c r="U37" i="3" s="1"/>
  <c r="V37" i="3" s="1"/>
  <c r="D36" i="3"/>
  <c r="E36" i="3" s="1"/>
  <c r="F36" i="3" s="1"/>
  <c r="G36" i="3" s="1"/>
  <c r="H36" i="3" s="1"/>
  <c r="I36" i="3" s="1"/>
  <c r="J36" i="3" s="1"/>
  <c r="K36" i="3" s="1"/>
  <c r="L36" i="3" s="1"/>
  <c r="M36" i="3" s="1"/>
  <c r="N36" i="3" s="1"/>
  <c r="O36" i="3" s="1"/>
  <c r="P36" i="3" s="1"/>
  <c r="Q36" i="3" s="1"/>
  <c r="R36" i="3" s="1"/>
  <c r="S36" i="3" s="1"/>
  <c r="T36" i="3" s="1"/>
  <c r="U36" i="3" s="1"/>
  <c r="V36" i="3" s="1"/>
  <c r="J123" i="1"/>
  <c r="G40" i="1"/>
  <c r="G39" i="1"/>
  <c r="G38" i="1"/>
  <c r="G36" i="1"/>
  <c r="L6" i="1"/>
  <c r="N6" i="1" s="1"/>
  <c r="C133" i="1" s="1"/>
  <c r="I133" i="1" s="1"/>
  <c r="I108" i="1"/>
  <c r="J108" i="1"/>
  <c r="K108" i="1" s="1"/>
  <c r="L108" i="1" s="1"/>
  <c r="M108" i="1" s="1"/>
  <c r="N108" i="1" s="1"/>
  <c r="O108" i="1" s="1"/>
  <c r="P108" i="1" s="1"/>
  <c r="Q108" i="1" s="1"/>
  <c r="R108" i="1" s="1"/>
  <c r="S108" i="1" s="1"/>
  <c r="T108" i="1" s="1"/>
  <c r="U108" i="1" s="1"/>
  <c r="V108" i="1" s="1"/>
  <c r="W108" i="1" s="1"/>
  <c r="X108" i="1" s="1"/>
  <c r="Y108" i="1" s="1"/>
  <c r="Z108" i="1" s="1"/>
  <c r="AA108" i="1" s="1"/>
  <c r="AB108" i="1" s="1"/>
  <c r="I99" i="1"/>
  <c r="J99" i="1"/>
  <c r="K99" i="1" s="1"/>
  <c r="L99" i="1" s="1"/>
  <c r="M99" i="1" s="1"/>
  <c r="N99" i="1" s="1"/>
  <c r="O99" i="1" s="1"/>
  <c r="P99" i="1" s="1"/>
  <c r="Q99" i="1" s="1"/>
  <c r="R99" i="1" s="1"/>
  <c r="S99" i="1" s="1"/>
  <c r="T99" i="1" s="1"/>
  <c r="U99" i="1" s="1"/>
  <c r="V99" i="1" s="1"/>
  <c r="W99" i="1" s="1"/>
  <c r="X99" i="1" s="1"/>
  <c r="Y99" i="1" s="1"/>
  <c r="Z99" i="1" s="1"/>
  <c r="AA99" i="1" s="1"/>
  <c r="AB99" i="1" s="1"/>
  <c r="C82" i="1"/>
  <c r="C60" i="1" s="1"/>
  <c r="G21" i="1"/>
  <c r="G23" i="1"/>
  <c r="G24" i="1"/>
  <c r="J107" i="1"/>
  <c r="K107" i="1" s="1"/>
  <c r="L107" i="1" s="1"/>
  <c r="M107" i="1" s="1"/>
  <c r="N107" i="1" s="1"/>
  <c r="O107" i="1" s="1"/>
  <c r="P107" i="1" s="1"/>
  <c r="Q107" i="1" s="1"/>
  <c r="R107" i="1" s="1"/>
  <c r="S107" i="1" s="1"/>
  <c r="T107" i="1" s="1"/>
  <c r="U107" i="1" s="1"/>
  <c r="V107" i="1" s="1"/>
  <c r="W107" i="1" s="1"/>
  <c r="X107" i="1" s="1"/>
  <c r="Y107" i="1" s="1"/>
  <c r="Z107" i="1" s="1"/>
  <c r="AA107" i="1" s="1"/>
  <c r="AB107" i="1" s="1"/>
  <c r="C51" i="3"/>
  <c r="I107" i="1"/>
  <c r="E22" i="1"/>
  <c r="G22" i="1" s="1"/>
  <c r="I142" i="14" l="1"/>
  <c r="J122" i="14"/>
  <c r="K122" i="14" s="1"/>
  <c r="L122" i="14" s="1"/>
  <c r="M122" i="14" s="1"/>
  <c r="N122" i="14" s="1"/>
  <c r="O122" i="14" s="1"/>
  <c r="P122" i="14" s="1"/>
  <c r="Q122" i="14" s="1"/>
  <c r="R122" i="14" s="1"/>
  <c r="S122" i="14" s="1"/>
  <c r="T122" i="14" s="1"/>
  <c r="U122" i="14" s="1"/>
  <c r="V122" i="14" s="1"/>
  <c r="W122" i="14" s="1"/>
  <c r="X122" i="14" s="1"/>
  <c r="Y122" i="14" s="1"/>
  <c r="Z122" i="14" s="1"/>
  <c r="AA122" i="14" s="1"/>
  <c r="AB122" i="14" s="1"/>
  <c r="I103" i="14"/>
  <c r="I117" i="14"/>
  <c r="J103" i="14"/>
  <c r="C124" i="14"/>
  <c r="K98" i="14"/>
  <c r="J78" i="14"/>
  <c r="K78" i="14" s="1"/>
  <c r="L78" i="14" s="1"/>
  <c r="M78" i="14" s="1"/>
  <c r="I119" i="14"/>
  <c r="K119" i="14" s="1"/>
  <c r="G34" i="14"/>
  <c r="I80" i="14"/>
  <c r="J89" i="14"/>
  <c r="K89" i="14" s="1"/>
  <c r="L89" i="14" s="1"/>
  <c r="M89" i="14" s="1"/>
  <c r="N89" i="14" s="1"/>
  <c r="O89" i="14" s="1"/>
  <c r="P89" i="14" s="1"/>
  <c r="Q89" i="14" s="1"/>
  <c r="R89" i="14" s="1"/>
  <c r="S89" i="14" s="1"/>
  <c r="T89" i="14" s="1"/>
  <c r="U89" i="14" s="1"/>
  <c r="V89" i="14" s="1"/>
  <c r="W89" i="14" s="1"/>
  <c r="X89" i="14" s="1"/>
  <c r="Y89" i="14" s="1"/>
  <c r="Z89" i="14" s="1"/>
  <c r="AA89" i="14" s="1"/>
  <c r="AB89" i="14" s="1"/>
  <c r="I89" i="14"/>
  <c r="I79" i="14"/>
  <c r="M105" i="14"/>
  <c r="K103" i="14"/>
  <c r="L98" i="14"/>
  <c r="E82" i="14"/>
  <c r="D87" i="14" s="1"/>
  <c r="D90" i="14" s="1"/>
  <c r="J133" i="14"/>
  <c r="K133" i="14" s="1"/>
  <c r="L133" i="14" s="1"/>
  <c r="M133" i="14" s="1"/>
  <c r="N133" i="14" s="1"/>
  <c r="O133" i="14" s="1"/>
  <c r="P133" i="14" s="1"/>
  <c r="Q133" i="14" s="1"/>
  <c r="R133" i="14" s="1"/>
  <c r="S133" i="14" s="1"/>
  <c r="T133" i="14" s="1"/>
  <c r="U133" i="14" s="1"/>
  <c r="V133" i="14" s="1"/>
  <c r="W133" i="14" s="1"/>
  <c r="X133" i="14" s="1"/>
  <c r="Y133" i="14" s="1"/>
  <c r="Z133" i="14" s="1"/>
  <c r="AA133" i="14" s="1"/>
  <c r="AB133" i="14" s="1"/>
  <c r="I133" i="14"/>
  <c r="K79" i="14"/>
  <c r="L79" i="14" s="1"/>
  <c r="M79" i="14" s="1"/>
  <c r="N79" i="14" s="1"/>
  <c r="O79" i="14" s="1"/>
  <c r="P79" i="14" s="1"/>
  <c r="Q79" i="14" s="1"/>
  <c r="R79" i="14" s="1"/>
  <c r="S79" i="14" s="1"/>
  <c r="T79" i="14" s="1"/>
  <c r="U79" i="14" s="1"/>
  <c r="V79" i="14" s="1"/>
  <c r="W79" i="14" s="1"/>
  <c r="X79" i="14" s="1"/>
  <c r="Y79" i="14" s="1"/>
  <c r="Z79" i="14" s="1"/>
  <c r="AA79" i="14" s="1"/>
  <c r="AB79" i="14" s="1"/>
  <c r="J120" i="14"/>
  <c r="I81" i="14"/>
  <c r="I88" i="14"/>
  <c r="E54" i="14"/>
  <c r="J117" i="14"/>
  <c r="K113" i="14"/>
  <c r="G42" i="14"/>
  <c r="E42" i="1"/>
  <c r="D24" i="3"/>
  <c r="E24" i="3" s="1"/>
  <c r="F24" i="3" s="1"/>
  <c r="G24" i="3" s="1"/>
  <c r="H24" i="3" s="1"/>
  <c r="I24" i="3" s="1"/>
  <c r="J24" i="3" s="1"/>
  <c r="K24" i="3" s="1"/>
  <c r="L24" i="3" s="1"/>
  <c r="M24" i="3" s="1"/>
  <c r="N24" i="3" s="1"/>
  <c r="O24" i="3" s="1"/>
  <c r="P24" i="3" s="1"/>
  <c r="Q24" i="3" s="1"/>
  <c r="R24" i="3" s="1"/>
  <c r="S24" i="3" s="1"/>
  <c r="T24" i="3" s="1"/>
  <c r="U24" i="3" s="1"/>
  <c r="V24" i="3" s="1"/>
  <c r="D23" i="3"/>
  <c r="E23" i="3" s="1"/>
  <c r="F23" i="3" s="1"/>
  <c r="G23" i="3" s="1"/>
  <c r="H23" i="3" s="1"/>
  <c r="I23" i="3" s="1"/>
  <c r="J23" i="3" s="1"/>
  <c r="K23" i="3" s="1"/>
  <c r="L23" i="3" s="1"/>
  <c r="M23" i="3" s="1"/>
  <c r="N23" i="3" s="1"/>
  <c r="O23" i="3" s="1"/>
  <c r="P23" i="3" s="1"/>
  <c r="Q23" i="3" s="1"/>
  <c r="R23" i="3" s="1"/>
  <c r="S23" i="3" s="1"/>
  <c r="T23" i="3" s="1"/>
  <c r="U23" i="3" s="1"/>
  <c r="V23" i="3" s="1"/>
  <c r="D20" i="3"/>
  <c r="E20" i="3" s="1"/>
  <c r="F20" i="3" s="1"/>
  <c r="G20" i="3" s="1"/>
  <c r="H20" i="3" s="1"/>
  <c r="I20" i="3" s="1"/>
  <c r="J20" i="3" s="1"/>
  <c r="K20" i="3" s="1"/>
  <c r="L20" i="3" s="1"/>
  <c r="M20" i="3" s="1"/>
  <c r="N20" i="3" s="1"/>
  <c r="O20" i="3" s="1"/>
  <c r="P20" i="3" s="1"/>
  <c r="Q20" i="3" s="1"/>
  <c r="R20" i="3" s="1"/>
  <c r="S20" i="3" s="1"/>
  <c r="T20" i="3" s="1"/>
  <c r="U20" i="3" s="1"/>
  <c r="V20" i="3" s="1"/>
  <c r="D52" i="3"/>
  <c r="E52" i="3" s="1"/>
  <c r="F52" i="3" s="1"/>
  <c r="G52" i="3" s="1"/>
  <c r="H52" i="3" s="1"/>
  <c r="I52" i="3" s="1"/>
  <c r="J52" i="3" s="1"/>
  <c r="K52" i="3" s="1"/>
  <c r="L52" i="3" s="1"/>
  <c r="M52" i="3" s="1"/>
  <c r="N52" i="3" s="1"/>
  <c r="O52" i="3" s="1"/>
  <c r="P52" i="3" s="1"/>
  <c r="Q52" i="3" s="1"/>
  <c r="R52" i="3" s="1"/>
  <c r="S52" i="3" s="1"/>
  <c r="T52" i="3" s="1"/>
  <c r="U52" i="3" s="1"/>
  <c r="V52" i="3" s="1"/>
  <c r="G54" i="14" l="1"/>
  <c r="E72" i="3" s="1"/>
  <c r="J82" i="14"/>
  <c r="J87" i="14" s="1"/>
  <c r="I82" i="14"/>
  <c r="I124" i="14"/>
  <c r="K82" i="14"/>
  <c r="K87" i="14" s="1"/>
  <c r="K94" i="14" s="1"/>
  <c r="L82" i="14"/>
  <c r="L87" i="14" s="1"/>
  <c r="L94" i="14" s="1"/>
  <c r="I87" i="14"/>
  <c r="I90" i="14"/>
  <c r="M82" i="14"/>
  <c r="M87" i="14" s="1"/>
  <c r="N78" i="14"/>
  <c r="K120" i="14"/>
  <c r="L120" i="14" s="1"/>
  <c r="L124" i="14" s="1"/>
  <c r="J124" i="14"/>
  <c r="L103" i="14"/>
  <c r="M98" i="14"/>
  <c r="L113" i="14"/>
  <c r="K117" i="14"/>
  <c r="J94" i="14"/>
  <c r="N105" i="14"/>
  <c r="G11" i="14"/>
  <c r="E19" i="14" s="1"/>
  <c r="G12" i="14"/>
  <c r="E20" i="14" s="1"/>
  <c r="D89" i="1"/>
  <c r="I89" i="1" s="1"/>
  <c r="E81" i="1"/>
  <c r="J121" i="1"/>
  <c r="K121" i="1" s="1"/>
  <c r="C119" i="1"/>
  <c r="J119" i="1" s="1"/>
  <c r="C120" i="1"/>
  <c r="I120" i="1" s="1"/>
  <c r="K124" i="14" l="1"/>
  <c r="I94" i="14"/>
  <c r="F20" i="14"/>
  <c r="G20" i="14" s="1"/>
  <c r="F6" i="14" s="1"/>
  <c r="N82" i="14"/>
  <c r="N87" i="14" s="1"/>
  <c r="O78" i="14"/>
  <c r="M94" i="14"/>
  <c r="E26" i="14"/>
  <c r="E55" i="14" s="1"/>
  <c r="F19" i="14"/>
  <c r="O105" i="14"/>
  <c r="N98" i="14"/>
  <c r="M103" i="14"/>
  <c r="D94" i="14"/>
  <c r="C136" i="14" s="1"/>
  <c r="L117" i="14"/>
  <c r="M113" i="14"/>
  <c r="M120" i="14"/>
  <c r="J89" i="1"/>
  <c r="I81" i="1"/>
  <c r="J81" i="1"/>
  <c r="J120" i="1"/>
  <c r="K120" i="1" s="1"/>
  <c r="L120" i="1" s="1"/>
  <c r="M120" i="1" s="1"/>
  <c r="N120" i="1" s="1"/>
  <c r="O120" i="1" s="1"/>
  <c r="P120" i="1" s="1"/>
  <c r="Q120" i="1" s="1"/>
  <c r="R120" i="1" s="1"/>
  <c r="S120" i="1" s="1"/>
  <c r="T120" i="1" s="1"/>
  <c r="U120" i="1" s="1"/>
  <c r="V120" i="1" s="1"/>
  <c r="W120" i="1" s="1"/>
  <c r="X120" i="1" s="1"/>
  <c r="Y120" i="1" s="1"/>
  <c r="Z120" i="1" s="1"/>
  <c r="AA120" i="1" s="1"/>
  <c r="AB120" i="1" s="1"/>
  <c r="I119" i="1"/>
  <c r="K119" i="1" s="1"/>
  <c r="C58" i="3"/>
  <c r="I55" i="12"/>
  <c r="J5" i="12"/>
  <c r="M5" i="12" s="1"/>
  <c r="M55" i="12" s="1"/>
  <c r="D7" i="3"/>
  <c r="J79" i="1"/>
  <c r="E78" i="1"/>
  <c r="I121" i="1"/>
  <c r="F34" i="1"/>
  <c r="E34" i="1"/>
  <c r="J135" i="1"/>
  <c r="K135" i="1" s="1"/>
  <c r="L135" i="1" s="1"/>
  <c r="M135" i="1" s="1"/>
  <c r="N135" i="1" s="1"/>
  <c r="O135" i="1" s="1"/>
  <c r="P135" i="1" s="1"/>
  <c r="Q135" i="1" s="1"/>
  <c r="R135" i="1" s="1"/>
  <c r="S135" i="1" s="1"/>
  <c r="T135" i="1" s="1"/>
  <c r="U135" i="1" s="1"/>
  <c r="V135" i="1" s="1"/>
  <c r="W135" i="1" s="1"/>
  <c r="X135" i="1" s="1"/>
  <c r="Y135" i="1" s="1"/>
  <c r="Z135" i="1" s="1"/>
  <c r="AA135" i="1" s="1"/>
  <c r="AB135" i="1" s="1"/>
  <c r="J132" i="1"/>
  <c r="I122" i="1"/>
  <c r="I135" i="1"/>
  <c r="I132" i="1"/>
  <c r="J114" i="1"/>
  <c r="J115" i="1"/>
  <c r="J116" i="1"/>
  <c r="J113" i="1"/>
  <c r="J106" i="1"/>
  <c r="J110" i="1"/>
  <c r="J105" i="1"/>
  <c r="J100" i="1"/>
  <c r="J101" i="1"/>
  <c r="J102" i="1"/>
  <c r="J98" i="1"/>
  <c r="J92" i="1"/>
  <c r="J91" i="1"/>
  <c r="I123" i="1"/>
  <c r="I114" i="1"/>
  <c r="I115" i="1"/>
  <c r="I116" i="1"/>
  <c r="I113" i="1"/>
  <c r="I106" i="1"/>
  <c r="I110" i="1"/>
  <c r="I105" i="1"/>
  <c r="I100" i="1"/>
  <c r="I101" i="1"/>
  <c r="I102" i="1"/>
  <c r="I98" i="1"/>
  <c r="I92" i="1"/>
  <c r="I91" i="1"/>
  <c r="L5" i="12" l="1"/>
  <c r="F26" i="14"/>
  <c r="F55" i="14" s="1"/>
  <c r="H6" i="14"/>
  <c r="C134" i="14"/>
  <c r="M124" i="14"/>
  <c r="N120" i="14"/>
  <c r="O98" i="14"/>
  <c r="N103" i="14"/>
  <c r="O82" i="14"/>
  <c r="O87" i="14" s="1"/>
  <c r="P78" i="14"/>
  <c r="N94" i="14"/>
  <c r="P105" i="14"/>
  <c r="M117" i="14"/>
  <c r="N113" i="14"/>
  <c r="G19" i="14"/>
  <c r="G26" i="14" s="1"/>
  <c r="C109" i="14"/>
  <c r="I80" i="1"/>
  <c r="J80" i="1"/>
  <c r="I78" i="1"/>
  <c r="J78" i="1"/>
  <c r="K132" i="1"/>
  <c r="E82" i="1"/>
  <c r="H20" i="1"/>
  <c r="G55" i="14" l="1"/>
  <c r="E68" i="3"/>
  <c r="J134" i="14"/>
  <c r="I134" i="14"/>
  <c r="Q78" i="14"/>
  <c r="P82" i="14"/>
  <c r="P87" i="14" s="1"/>
  <c r="C111" i="14"/>
  <c r="C125" i="14" s="1"/>
  <c r="C127" i="14" s="1"/>
  <c r="C137" i="14" s="1"/>
  <c r="J109" i="14"/>
  <c r="I109" i="14"/>
  <c r="I111" i="14" s="1"/>
  <c r="I125" i="14" s="1"/>
  <c r="O94" i="14"/>
  <c r="Q105" i="14"/>
  <c r="J136" i="14"/>
  <c r="K136" i="14" s="1"/>
  <c r="L136" i="14" s="1"/>
  <c r="M136" i="14" s="1"/>
  <c r="N136" i="14" s="1"/>
  <c r="O136" i="14" s="1"/>
  <c r="P136" i="14" s="1"/>
  <c r="Q136" i="14" s="1"/>
  <c r="R136" i="14" s="1"/>
  <c r="S136" i="14" s="1"/>
  <c r="T136" i="14" s="1"/>
  <c r="U136" i="14" s="1"/>
  <c r="V136" i="14" s="1"/>
  <c r="W136" i="14" s="1"/>
  <c r="X136" i="14" s="1"/>
  <c r="Y136" i="14" s="1"/>
  <c r="Z136" i="14" s="1"/>
  <c r="AA136" i="14" s="1"/>
  <c r="AB136" i="14" s="1"/>
  <c r="I136" i="14"/>
  <c r="N117" i="14"/>
  <c r="O113" i="14"/>
  <c r="P98" i="14"/>
  <c r="O103" i="14"/>
  <c r="O120" i="14"/>
  <c r="N124" i="14"/>
  <c r="L132" i="1"/>
  <c r="D87" i="1"/>
  <c r="P134" i="14" l="1"/>
  <c r="I144" i="14"/>
  <c r="K134" i="14"/>
  <c r="Q134" i="14"/>
  <c r="L134" i="14"/>
  <c r="R134" i="14"/>
  <c r="C144" i="14"/>
  <c r="E16" i="3"/>
  <c r="O124" i="14"/>
  <c r="P120" i="14"/>
  <c r="K109" i="14"/>
  <c r="J111" i="14"/>
  <c r="J125" i="14" s="1"/>
  <c r="J127" i="14" s="1"/>
  <c r="Q98" i="14"/>
  <c r="P103" i="14"/>
  <c r="P94" i="14"/>
  <c r="O117" i="14"/>
  <c r="P113" i="14"/>
  <c r="R105" i="14"/>
  <c r="R78" i="14"/>
  <c r="Q82" i="14"/>
  <c r="Q87" i="14" s="1"/>
  <c r="M132" i="1"/>
  <c r="J144" i="14" l="1"/>
  <c r="J137" i="14"/>
  <c r="M134" i="14"/>
  <c r="N134" i="14"/>
  <c r="T134" i="14"/>
  <c r="X134" i="14"/>
  <c r="W134" i="14"/>
  <c r="Q94" i="14"/>
  <c r="S105" i="14"/>
  <c r="Q120" i="14"/>
  <c r="P124" i="14"/>
  <c r="S78" i="14"/>
  <c r="R82" i="14"/>
  <c r="R87" i="14" s="1"/>
  <c r="R98" i="14"/>
  <c r="Q103" i="14"/>
  <c r="P117" i="14"/>
  <c r="Q113" i="14"/>
  <c r="L109" i="14"/>
  <c r="K111" i="14"/>
  <c r="K125" i="14" s="1"/>
  <c r="N132" i="1"/>
  <c r="J139" i="14" l="1"/>
  <c r="J142" i="14"/>
  <c r="K127" i="14"/>
  <c r="S134" i="14"/>
  <c r="Z134" i="14" s="1"/>
  <c r="O134" i="14"/>
  <c r="U134" i="14" s="1"/>
  <c r="T78" i="14"/>
  <c r="S82" i="14"/>
  <c r="S87" i="14" s="1"/>
  <c r="T105" i="14"/>
  <c r="R94" i="14"/>
  <c r="S98" i="14"/>
  <c r="R103" i="14"/>
  <c r="M109" i="14"/>
  <c r="L111" i="14"/>
  <c r="Q117" i="14"/>
  <c r="R113" i="14"/>
  <c r="R120" i="14"/>
  <c r="Q124" i="14"/>
  <c r="F16" i="3"/>
  <c r="O132" i="1"/>
  <c r="K137" i="14" l="1"/>
  <c r="L125" i="14"/>
  <c r="L127" i="14" s="1"/>
  <c r="L137" i="14" s="1"/>
  <c r="K144" i="14"/>
  <c r="V134" i="14"/>
  <c r="Y134" i="14"/>
  <c r="AB134" i="14"/>
  <c r="AA134" i="14"/>
  <c r="R117" i="14"/>
  <c r="S113" i="14"/>
  <c r="U105" i="14"/>
  <c r="N109" i="14"/>
  <c r="M111" i="14"/>
  <c r="M125" i="14" s="1"/>
  <c r="M127" i="14" s="1"/>
  <c r="S94" i="14"/>
  <c r="T82" i="14"/>
  <c r="T87" i="14" s="1"/>
  <c r="U78" i="14"/>
  <c r="R124" i="14"/>
  <c r="S120" i="14"/>
  <c r="S103" i="14"/>
  <c r="T98" i="14"/>
  <c r="P132" i="1"/>
  <c r="M144" i="14" l="1"/>
  <c r="M137" i="14"/>
  <c r="L139" i="14"/>
  <c r="L142" i="14"/>
  <c r="K139" i="14"/>
  <c r="L144" i="14"/>
  <c r="H16" i="3"/>
  <c r="T120" i="14"/>
  <c r="S124" i="14"/>
  <c r="T113" i="14"/>
  <c r="S117" i="14"/>
  <c r="O109" i="14"/>
  <c r="N111" i="14"/>
  <c r="N125" i="14" s="1"/>
  <c r="N127" i="14" s="1"/>
  <c r="U82" i="14"/>
  <c r="U87" i="14" s="1"/>
  <c r="V78" i="14"/>
  <c r="T94" i="14"/>
  <c r="V105" i="14"/>
  <c r="T103" i="14"/>
  <c r="U98" i="14"/>
  <c r="Q132" i="1"/>
  <c r="N144" i="14" l="1"/>
  <c r="N137" i="14"/>
  <c r="K142" i="14"/>
  <c r="G16" i="3" s="1"/>
  <c r="M139" i="14"/>
  <c r="M142" i="14"/>
  <c r="I16" i="3" s="1"/>
  <c r="P109" i="14"/>
  <c r="O111" i="14"/>
  <c r="O125" i="14" s="1"/>
  <c r="O127" i="14" s="1"/>
  <c r="W105" i="14"/>
  <c r="U113" i="14"/>
  <c r="T117" i="14"/>
  <c r="V82" i="14"/>
  <c r="V87" i="14" s="1"/>
  <c r="W78" i="14"/>
  <c r="U103" i="14"/>
  <c r="V98" i="14"/>
  <c r="U94" i="14"/>
  <c r="T124" i="14"/>
  <c r="U120" i="14"/>
  <c r="R132" i="1"/>
  <c r="N139" i="14" l="1"/>
  <c r="N142" i="14"/>
  <c r="J16" i="3" s="1"/>
  <c r="O144" i="14"/>
  <c r="O137" i="14"/>
  <c r="V103" i="14"/>
  <c r="W98" i="14"/>
  <c r="X105" i="14"/>
  <c r="Q109" i="14"/>
  <c r="P111" i="14"/>
  <c r="P125" i="14" s="1"/>
  <c r="P127" i="14" s="1"/>
  <c r="W82" i="14"/>
  <c r="W87" i="14" s="1"/>
  <c r="X78" i="14"/>
  <c r="V94" i="14"/>
  <c r="U124" i="14"/>
  <c r="V120" i="14"/>
  <c r="V113" i="14"/>
  <c r="U117" i="14"/>
  <c r="S132" i="1"/>
  <c r="O139" i="14" l="1"/>
  <c r="O142" i="14"/>
  <c r="K16" i="3" s="1"/>
  <c r="P144" i="14"/>
  <c r="P137" i="14"/>
  <c r="Y78" i="14"/>
  <c r="X82" i="14"/>
  <c r="X87" i="14" s="1"/>
  <c r="X98" i="14"/>
  <c r="W103" i="14"/>
  <c r="W120" i="14"/>
  <c r="V124" i="14"/>
  <c r="Y105" i="14"/>
  <c r="W94" i="14"/>
  <c r="W113" i="14"/>
  <c r="V117" i="14"/>
  <c r="R109" i="14"/>
  <c r="Q111" i="14"/>
  <c r="Q125" i="14" s="1"/>
  <c r="Q127" i="14" s="1"/>
  <c r="T132" i="1"/>
  <c r="P139" i="14" l="1"/>
  <c r="P142" i="14" s="1"/>
  <c r="L16" i="3" s="1"/>
  <c r="Q144" i="14"/>
  <c r="Q137" i="14"/>
  <c r="Y98" i="14"/>
  <c r="X103" i="14"/>
  <c r="W117" i="14"/>
  <c r="X113" i="14"/>
  <c r="W124" i="14"/>
  <c r="X120" i="14"/>
  <c r="X94" i="14"/>
  <c r="Z105" i="14"/>
  <c r="S109" i="14"/>
  <c r="R111" i="14"/>
  <c r="R125" i="14" s="1"/>
  <c r="R127" i="14" s="1"/>
  <c r="Z78" i="14"/>
  <c r="Y82" i="14"/>
  <c r="Y87" i="14" s="1"/>
  <c r="U132" i="1"/>
  <c r="Q139" i="14" l="1"/>
  <c r="Q142" i="14"/>
  <c r="M16" i="3" s="1"/>
  <c r="R144" i="14"/>
  <c r="R137" i="14"/>
  <c r="T109" i="14"/>
  <c r="S111" i="14"/>
  <c r="S125" i="14" s="1"/>
  <c r="S127" i="14" s="1"/>
  <c r="AA105" i="14"/>
  <c r="Y120" i="14"/>
  <c r="X124" i="14"/>
  <c r="X117" i="14"/>
  <c r="Y113" i="14"/>
  <c r="Y94" i="14"/>
  <c r="AA78" i="14"/>
  <c r="Z82" i="14"/>
  <c r="Z87" i="14" s="1"/>
  <c r="Z98" i="14"/>
  <c r="Y103" i="14"/>
  <c r="V132" i="1"/>
  <c r="S144" i="14" l="1"/>
  <c r="S137" i="14"/>
  <c r="R139" i="14"/>
  <c r="R142" i="14"/>
  <c r="N16" i="3" s="1"/>
  <c r="Z94" i="14"/>
  <c r="AB78" i="14"/>
  <c r="AB82" i="14" s="1"/>
  <c r="AB87" i="14" s="1"/>
  <c r="AA82" i="14"/>
  <c r="AA87" i="14" s="1"/>
  <c r="AB105" i="14"/>
  <c r="U109" i="14"/>
  <c r="T111" i="14"/>
  <c r="T125" i="14" s="1"/>
  <c r="T127" i="14" s="1"/>
  <c r="Y117" i="14"/>
  <c r="Z113" i="14"/>
  <c r="AA98" i="14"/>
  <c r="Z103" i="14"/>
  <c r="Z120" i="14"/>
  <c r="Y124" i="14"/>
  <c r="W132" i="1"/>
  <c r="T144" i="14" l="1"/>
  <c r="T137" i="14"/>
  <c r="S139" i="14"/>
  <c r="S142" i="14"/>
  <c r="O16" i="3" s="1"/>
  <c r="AA103" i="14"/>
  <c r="AB98" i="14"/>
  <c r="AB103" i="14" s="1"/>
  <c r="AA94" i="14"/>
  <c r="Z117" i="14"/>
  <c r="AA113" i="14"/>
  <c r="AB94" i="14"/>
  <c r="AA120" i="14"/>
  <c r="Z124" i="14"/>
  <c r="V109" i="14"/>
  <c r="U111" i="14"/>
  <c r="U125" i="14" s="1"/>
  <c r="U127" i="14" s="1"/>
  <c r="X132" i="1"/>
  <c r="U144" i="14" l="1"/>
  <c r="U137" i="14"/>
  <c r="T139" i="14"/>
  <c r="T142" i="14"/>
  <c r="P16" i="3" s="1"/>
  <c r="AB120" i="14"/>
  <c r="AB124" i="14" s="1"/>
  <c r="AA124" i="14"/>
  <c r="W109" i="14"/>
  <c r="V111" i="14"/>
  <c r="V125" i="14" s="1"/>
  <c r="V127" i="14" s="1"/>
  <c r="AA117" i="14"/>
  <c r="AB113" i="14"/>
  <c r="AB117" i="14" s="1"/>
  <c r="Y132" i="1"/>
  <c r="V144" i="14" l="1"/>
  <c r="V137" i="14"/>
  <c r="U139" i="14"/>
  <c r="U142" i="14"/>
  <c r="Q16" i="3" s="1"/>
  <c r="X109" i="14"/>
  <c r="W111" i="14"/>
  <c r="W125" i="14" s="1"/>
  <c r="W127" i="14" s="1"/>
  <c r="Z132" i="1"/>
  <c r="W144" i="14" l="1"/>
  <c r="W137" i="14"/>
  <c r="V139" i="14"/>
  <c r="Y109" i="14"/>
  <c r="X111" i="14"/>
  <c r="X125" i="14" s="1"/>
  <c r="X127" i="14" s="1"/>
  <c r="AA132" i="1"/>
  <c r="V142" i="14" l="1"/>
  <c r="R16" i="3" s="1"/>
  <c r="X144" i="14"/>
  <c r="X137" i="14"/>
  <c r="W139" i="14"/>
  <c r="W142" i="14"/>
  <c r="S16" i="3" s="1"/>
  <c r="Z109" i="14"/>
  <c r="Y111" i="14"/>
  <c r="Y125" i="14" s="1"/>
  <c r="Y127" i="14" s="1"/>
  <c r="AB132" i="1"/>
  <c r="X139" i="14" l="1"/>
  <c r="X142" i="14"/>
  <c r="T16" i="3" s="1"/>
  <c r="Y144" i="14"/>
  <c r="Y137" i="14"/>
  <c r="AA109" i="14"/>
  <c r="Z111" i="14"/>
  <c r="Z125" i="14" s="1"/>
  <c r="Z127" i="14" s="1"/>
  <c r="D62" i="3"/>
  <c r="E62" i="3" s="1"/>
  <c r="F62" i="3" s="1"/>
  <c r="G62" i="3" s="1"/>
  <c r="D69" i="3"/>
  <c r="E69" i="3"/>
  <c r="F69" i="3"/>
  <c r="G69" i="3"/>
  <c r="H69" i="3"/>
  <c r="I69" i="3"/>
  <c r="J69" i="3"/>
  <c r="K69" i="3"/>
  <c r="L69" i="3"/>
  <c r="M69" i="3"/>
  <c r="N69" i="3"/>
  <c r="O69" i="3"/>
  <c r="P69" i="3"/>
  <c r="Q69" i="3"/>
  <c r="R69" i="3"/>
  <c r="S69" i="3"/>
  <c r="T69" i="3"/>
  <c r="U69" i="3"/>
  <c r="V69" i="3"/>
  <c r="Z144" i="14" l="1"/>
  <c r="Z137" i="14"/>
  <c r="Y139" i="14"/>
  <c r="Y142" i="14"/>
  <c r="U16" i="3" s="1"/>
  <c r="AB109" i="14"/>
  <c r="AB111" i="14" s="1"/>
  <c r="AB125" i="14" s="1"/>
  <c r="AB127" i="14" s="1"/>
  <c r="AA111" i="14"/>
  <c r="AA125" i="14" s="1"/>
  <c r="AA127" i="14" s="1"/>
  <c r="H62" i="3"/>
  <c r="I62" i="3" s="1"/>
  <c r="AA144" i="14" l="1"/>
  <c r="AA137" i="14"/>
  <c r="AB144" i="14"/>
  <c r="AB137" i="14"/>
  <c r="Z139" i="14"/>
  <c r="Z142" i="14"/>
  <c r="V16" i="3" s="1"/>
  <c r="J62" i="3"/>
  <c r="AB139" i="14" l="1"/>
  <c r="AB142" i="14"/>
  <c r="AA139" i="14"/>
  <c r="AA142" i="14"/>
  <c r="K62" i="3"/>
  <c r="L62" i="3" s="1"/>
  <c r="M62" i="3" s="1"/>
  <c r="AC139" i="14" l="1"/>
  <c r="N62" i="3"/>
  <c r="O62" i="3" l="1"/>
  <c r="P62" i="3" l="1"/>
  <c r="Q62" i="3" l="1"/>
  <c r="R62" i="3" l="1"/>
  <c r="S62" i="3" l="1"/>
  <c r="T62" i="3" l="1"/>
  <c r="U62" i="3" l="1"/>
  <c r="V62" i="3" l="1"/>
  <c r="J35" i="12" l="1"/>
  <c r="L35" i="12" s="1"/>
  <c r="J36" i="12"/>
  <c r="L36" i="12" s="1"/>
  <c r="J37" i="12"/>
  <c r="L37" i="12" s="1"/>
  <c r="J38" i="12"/>
  <c r="L38" i="12" s="1"/>
  <c r="J39" i="12"/>
  <c r="L39" i="12" s="1"/>
  <c r="J40" i="12"/>
  <c r="L40" i="12" s="1"/>
  <c r="J41" i="12"/>
  <c r="L41" i="12" s="1"/>
  <c r="J42" i="12"/>
  <c r="L42" i="12" s="1"/>
  <c r="J43" i="12"/>
  <c r="L43" i="12" s="1"/>
  <c r="J44" i="12"/>
  <c r="L44" i="12" s="1"/>
  <c r="J45" i="12"/>
  <c r="L45" i="12" s="1"/>
  <c r="J46" i="12"/>
  <c r="L46" i="12" s="1"/>
  <c r="J47" i="12"/>
  <c r="L47" i="12" s="1"/>
  <c r="J48" i="12"/>
  <c r="L48" i="12" s="1"/>
  <c r="J49" i="12"/>
  <c r="L49" i="12" s="1"/>
  <c r="J50" i="12"/>
  <c r="L50" i="12" s="1"/>
  <c r="J51" i="12"/>
  <c r="L51" i="12" s="1"/>
  <c r="J52" i="12"/>
  <c r="L52" i="12" s="1"/>
  <c r="J53" i="12"/>
  <c r="L53" i="12" s="1"/>
  <c r="J54" i="12"/>
  <c r="L54" i="12" s="1"/>
  <c r="J6" i="12"/>
  <c r="L6" i="12" s="1"/>
  <c r="J7" i="12"/>
  <c r="L7" i="12" s="1"/>
  <c r="J8" i="12"/>
  <c r="L8" i="12" s="1"/>
  <c r="J9" i="12"/>
  <c r="L9" i="12" s="1"/>
  <c r="J10" i="12"/>
  <c r="L10" i="12" s="1"/>
  <c r="J11" i="12"/>
  <c r="L11" i="12" s="1"/>
  <c r="J12" i="12"/>
  <c r="L12" i="12" s="1"/>
  <c r="J13" i="12"/>
  <c r="L13" i="12" s="1"/>
  <c r="J14" i="12"/>
  <c r="L14" i="12" s="1"/>
  <c r="J15" i="12"/>
  <c r="L15" i="12" s="1"/>
  <c r="J16" i="12"/>
  <c r="L16" i="12" s="1"/>
  <c r="J17" i="12"/>
  <c r="L17" i="12" s="1"/>
  <c r="J18" i="12"/>
  <c r="L18" i="12" s="1"/>
  <c r="J19" i="12"/>
  <c r="L19" i="12" s="1"/>
  <c r="J20" i="12"/>
  <c r="L20" i="12" s="1"/>
  <c r="J21" i="12"/>
  <c r="L21" i="12" s="1"/>
  <c r="J22" i="12"/>
  <c r="L22" i="12" s="1"/>
  <c r="J23" i="12"/>
  <c r="L23" i="12" s="1"/>
  <c r="J24" i="12"/>
  <c r="L24" i="12" s="1"/>
  <c r="J25" i="12"/>
  <c r="L25" i="12" s="1"/>
  <c r="J26" i="12"/>
  <c r="L26" i="12" s="1"/>
  <c r="J27" i="12"/>
  <c r="L27" i="12" s="1"/>
  <c r="J28" i="12"/>
  <c r="L28" i="12" s="1"/>
  <c r="J29" i="12"/>
  <c r="L29" i="12" s="1"/>
  <c r="J30" i="12"/>
  <c r="L30" i="12" s="1"/>
  <c r="J31" i="12"/>
  <c r="L31" i="12" s="1"/>
  <c r="J32" i="12"/>
  <c r="L32" i="12" s="1"/>
  <c r="J33" i="12"/>
  <c r="L33" i="12" s="1"/>
  <c r="J34" i="12"/>
  <c r="L34" i="12" s="1"/>
  <c r="H55" i="12"/>
  <c r="J55" i="12" s="1"/>
  <c r="D55" i="12"/>
  <c r="F73" i="3"/>
  <c r="D50" i="3"/>
  <c r="E50" i="3" s="1"/>
  <c r="F50" i="3" s="1"/>
  <c r="G50" i="3" s="1"/>
  <c r="H50" i="3" s="1"/>
  <c r="I50" i="3" s="1"/>
  <c r="J50" i="3" s="1"/>
  <c r="K50" i="3" s="1"/>
  <c r="L50" i="3" s="1"/>
  <c r="M50" i="3" s="1"/>
  <c r="N50" i="3" s="1"/>
  <c r="O50" i="3" s="1"/>
  <c r="P50" i="3" s="1"/>
  <c r="Q50" i="3" s="1"/>
  <c r="R50" i="3" s="1"/>
  <c r="S50" i="3" s="1"/>
  <c r="T50" i="3" s="1"/>
  <c r="U50" i="3" s="1"/>
  <c r="V50" i="3" s="1"/>
  <c r="D49" i="3"/>
  <c r="E49" i="3" s="1"/>
  <c r="F49" i="3" s="1"/>
  <c r="G49" i="3" s="1"/>
  <c r="H49" i="3" s="1"/>
  <c r="I49" i="3" s="1"/>
  <c r="J49" i="3" s="1"/>
  <c r="K49" i="3" s="1"/>
  <c r="L49" i="3" s="1"/>
  <c r="M49" i="3" s="1"/>
  <c r="N49" i="3" s="1"/>
  <c r="O49" i="3" s="1"/>
  <c r="P49" i="3" s="1"/>
  <c r="Q49" i="3" s="1"/>
  <c r="R49" i="3" s="1"/>
  <c r="S49" i="3" s="1"/>
  <c r="T49" i="3" s="1"/>
  <c r="U49" i="3" s="1"/>
  <c r="V49" i="3" s="1"/>
  <c r="D48" i="3"/>
  <c r="E48" i="3" s="1"/>
  <c r="F48" i="3" s="1"/>
  <c r="G48" i="3" s="1"/>
  <c r="H48" i="3" s="1"/>
  <c r="I48" i="3" s="1"/>
  <c r="J48" i="3" s="1"/>
  <c r="K48" i="3" s="1"/>
  <c r="L48" i="3" s="1"/>
  <c r="M48" i="3" s="1"/>
  <c r="N48" i="3" s="1"/>
  <c r="O48" i="3" s="1"/>
  <c r="P48" i="3" s="1"/>
  <c r="Q48" i="3" s="1"/>
  <c r="R48" i="3" s="1"/>
  <c r="S48" i="3" s="1"/>
  <c r="T48" i="3" s="1"/>
  <c r="U48" i="3" s="1"/>
  <c r="V48" i="3" s="1"/>
  <c r="D47" i="3"/>
  <c r="L55" i="12" l="1"/>
  <c r="C13" i="3" s="1"/>
  <c r="E47" i="3"/>
  <c r="D51" i="3"/>
  <c r="D13" i="3"/>
  <c r="E13" i="3" s="1"/>
  <c r="F13" i="3" s="1"/>
  <c r="G13" i="3" s="1"/>
  <c r="H13" i="3" s="1"/>
  <c r="I13" i="3" s="1"/>
  <c r="J13" i="3" s="1"/>
  <c r="K13" i="3" s="1"/>
  <c r="L13" i="3" s="1"/>
  <c r="M13" i="3" s="1"/>
  <c r="N13" i="3" s="1"/>
  <c r="O13" i="3" s="1"/>
  <c r="P13" i="3" s="1"/>
  <c r="Q13" i="3" s="1"/>
  <c r="R13" i="3" s="1"/>
  <c r="S13" i="3" s="1"/>
  <c r="T13" i="3" s="1"/>
  <c r="U13" i="3" s="1"/>
  <c r="V13" i="3" s="1"/>
  <c r="F74" i="3"/>
  <c r="F47" i="3" l="1"/>
  <c r="E51" i="3"/>
  <c r="D8" i="3"/>
  <c r="D9" i="3"/>
  <c r="D73" i="3"/>
  <c r="D74" i="3" s="1"/>
  <c r="G73" i="3"/>
  <c r="G74" i="3" s="1"/>
  <c r="H73" i="3"/>
  <c r="H74" i="3" s="1"/>
  <c r="I73" i="3"/>
  <c r="I74" i="3" s="1"/>
  <c r="J73" i="3"/>
  <c r="J74" i="3" s="1"/>
  <c r="K73" i="3"/>
  <c r="K74" i="3" s="1"/>
  <c r="L73" i="3"/>
  <c r="L74" i="3" s="1"/>
  <c r="M73" i="3"/>
  <c r="M74" i="3" s="1"/>
  <c r="N73" i="3"/>
  <c r="N74" i="3" s="1"/>
  <c r="O73" i="3"/>
  <c r="O74" i="3" s="1"/>
  <c r="P73" i="3"/>
  <c r="P74" i="3" s="1"/>
  <c r="Q73" i="3"/>
  <c r="Q74" i="3" s="1"/>
  <c r="R73" i="3"/>
  <c r="R74" i="3" s="1"/>
  <c r="S73" i="3"/>
  <c r="S74" i="3" s="1"/>
  <c r="T73" i="3"/>
  <c r="T74" i="3" s="1"/>
  <c r="U73" i="3"/>
  <c r="U74" i="3" s="1"/>
  <c r="V73" i="3"/>
  <c r="V74" i="3" s="1"/>
  <c r="G47" i="3" l="1"/>
  <c r="F51" i="3"/>
  <c r="D25" i="3"/>
  <c r="E25" i="3" s="1"/>
  <c r="F25" i="3" s="1"/>
  <c r="G25" i="3" s="1"/>
  <c r="H25" i="3" s="1"/>
  <c r="I25" i="3" s="1"/>
  <c r="J25" i="3" s="1"/>
  <c r="K25" i="3" s="1"/>
  <c r="L25" i="3" s="1"/>
  <c r="M25" i="3" s="1"/>
  <c r="N25" i="3" s="1"/>
  <c r="O25" i="3" s="1"/>
  <c r="P25" i="3" s="1"/>
  <c r="Q25" i="3" s="1"/>
  <c r="R25" i="3" s="1"/>
  <c r="S25" i="3" s="1"/>
  <c r="T25" i="3" s="1"/>
  <c r="U25" i="3" s="1"/>
  <c r="V25" i="3" s="1"/>
  <c r="E8" i="3"/>
  <c r="F8" i="3" s="1"/>
  <c r="G8" i="3" s="1"/>
  <c r="H8" i="3" s="1"/>
  <c r="I8" i="3" s="1"/>
  <c r="J8" i="3" s="1"/>
  <c r="K8" i="3" s="1"/>
  <c r="L8" i="3" s="1"/>
  <c r="M8" i="3" s="1"/>
  <c r="N8" i="3" s="1"/>
  <c r="O8" i="3" s="1"/>
  <c r="P8" i="3" s="1"/>
  <c r="Q8" i="3" s="1"/>
  <c r="R8" i="3" s="1"/>
  <c r="S8" i="3" s="1"/>
  <c r="T8" i="3" s="1"/>
  <c r="U8" i="3" s="1"/>
  <c r="V8" i="3" s="1"/>
  <c r="E9" i="3"/>
  <c r="F9" i="3" s="1"/>
  <c r="G9" i="3" s="1"/>
  <c r="H9" i="3" s="1"/>
  <c r="I9" i="3" s="1"/>
  <c r="J9" i="3" s="1"/>
  <c r="K9" i="3" s="1"/>
  <c r="L9" i="3" s="1"/>
  <c r="M9" i="3" s="1"/>
  <c r="N9" i="3" s="1"/>
  <c r="O9" i="3" s="1"/>
  <c r="P9" i="3" s="1"/>
  <c r="Q9" i="3" s="1"/>
  <c r="R9" i="3" s="1"/>
  <c r="S9" i="3" s="1"/>
  <c r="T9" i="3" s="1"/>
  <c r="U9" i="3" s="1"/>
  <c r="V9" i="3" s="1"/>
  <c r="E7" i="3"/>
  <c r="F7" i="3" s="1"/>
  <c r="G7" i="3" s="1"/>
  <c r="H7" i="3" s="1"/>
  <c r="I7" i="3" s="1"/>
  <c r="J7" i="3" s="1"/>
  <c r="K7" i="3" s="1"/>
  <c r="L7" i="3" s="1"/>
  <c r="M7" i="3" s="1"/>
  <c r="N7" i="3" s="1"/>
  <c r="O7" i="3" s="1"/>
  <c r="P7" i="3" s="1"/>
  <c r="Q7" i="3" s="1"/>
  <c r="R7" i="3" s="1"/>
  <c r="S7" i="3" s="1"/>
  <c r="T7" i="3" s="1"/>
  <c r="U7" i="3" s="1"/>
  <c r="V7" i="3" s="1"/>
  <c r="H47" i="3" l="1"/>
  <c r="G51" i="3"/>
  <c r="D34" i="3"/>
  <c r="E34" i="3" s="1"/>
  <c r="F34" i="3" s="1"/>
  <c r="G34" i="3" s="1"/>
  <c r="H34" i="3" s="1"/>
  <c r="I34" i="3" s="1"/>
  <c r="J34" i="3" s="1"/>
  <c r="K34" i="3" s="1"/>
  <c r="L34" i="3" s="1"/>
  <c r="M34" i="3" s="1"/>
  <c r="N34" i="3" s="1"/>
  <c r="O34" i="3" s="1"/>
  <c r="P34" i="3" s="1"/>
  <c r="Q34" i="3" s="1"/>
  <c r="R34" i="3" s="1"/>
  <c r="S34" i="3" s="1"/>
  <c r="T34" i="3" s="1"/>
  <c r="U34" i="3" s="1"/>
  <c r="V34" i="3" s="1"/>
  <c r="D40" i="3"/>
  <c r="E40" i="3" s="1"/>
  <c r="F40" i="3" s="1"/>
  <c r="G40" i="3" s="1"/>
  <c r="H40" i="3" s="1"/>
  <c r="I40" i="3" s="1"/>
  <c r="J40" i="3" s="1"/>
  <c r="K40" i="3" s="1"/>
  <c r="L40" i="3" s="1"/>
  <c r="M40" i="3" s="1"/>
  <c r="N40" i="3" s="1"/>
  <c r="O40" i="3" s="1"/>
  <c r="P40" i="3" s="1"/>
  <c r="Q40" i="3" s="1"/>
  <c r="R40" i="3" s="1"/>
  <c r="S40" i="3" s="1"/>
  <c r="T40" i="3" s="1"/>
  <c r="U40" i="3" s="1"/>
  <c r="V40" i="3" s="1"/>
  <c r="D43" i="3"/>
  <c r="E43" i="3" s="1"/>
  <c r="F43" i="3" s="1"/>
  <c r="G43" i="3" s="1"/>
  <c r="H43" i="3" s="1"/>
  <c r="I43" i="3" s="1"/>
  <c r="J43" i="3" s="1"/>
  <c r="K43" i="3" s="1"/>
  <c r="L43" i="3" s="1"/>
  <c r="M43" i="3" s="1"/>
  <c r="N43" i="3" s="1"/>
  <c r="O43" i="3" s="1"/>
  <c r="P43" i="3" s="1"/>
  <c r="Q43" i="3" s="1"/>
  <c r="R43" i="3" s="1"/>
  <c r="S43" i="3" s="1"/>
  <c r="T43" i="3" s="1"/>
  <c r="U43" i="3" s="1"/>
  <c r="V43" i="3" s="1"/>
  <c r="D55" i="3"/>
  <c r="E55" i="3" s="1"/>
  <c r="F55" i="3" s="1"/>
  <c r="G55" i="3" s="1"/>
  <c r="H55" i="3" s="1"/>
  <c r="I55" i="3" s="1"/>
  <c r="J55" i="3" s="1"/>
  <c r="K55" i="3" s="1"/>
  <c r="L55" i="3" s="1"/>
  <c r="M55" i="3" s="1"/>
  <c r="N55" i="3" s="1"/>
  <c r="O55" i="3" s="1"/>
  <c r="P55" i="3" s="1"/>
  <c r="Q55" i="3" s="1"/>
  <c r="R55" i="3" s="1"/>
  <c r="S55" i="3" s="1"/>
  <c r="T55" i="3" s="1"/>
  <c r="U55" i="3" s="1"/>
  <c r="V55" i="3" s="1"/>
  <c r="D56" i="3"/>
  <c r="E56" i="3" s="1"/>
  <c r="F56" i="3" s="1"/>
  <c r="G56" i="3" s="1"/>
  <c r="H56" i="3" s="1"/>
  <c r="I56" i="3" s="1"/>
  <c r="J56" i="3" s="1"/>
  <c r="K56" i="3" s="1"/>
  <c r="L56" i="3" s="1"/>
  <c r="M56" i="3" s="1"/>
  <c r="N56" i="3" s="1"/>
  <c r="O56" i="3" s="1"/>
  <c r="P56" i="3" s="1"/>
  <c r="Q56" i="3" s="1"/>
  <c r="R56" i="3" s="1"/>
  <c r="S56" i="3" s="1"/>
  <c r="T56" i="3" s="1"/>
  <c r="U56" i="3" s="1"/>
  <c r="V56" i="3" s="1"/>
  <c r="I47" i="3" l="1"/>
  <c r="H51" i="3"/>
  <c r="E73" i="3"/>
  <c r="E74" i="3" s="1"/>
  <c r="J47" i="3" l="1"/>
  <c r="I51" i="3"/>
  <c r="C117" i="1"/>
  <c r="C103" i="1"/>
  <c r="K102" i="1"/>
  <c r="L102" i="1" s="1"/>
  <c r="M102" i="1" s="1"/>
  <c r="N102" i="1" s="1"/>
  <c r="O102" i="1" s="1"/>
  <c r="P102" i="1" s="1"/>
  <c r="Q102" i="1" s="1"/>
  <c r="R102" i="1" s="1"/>
  <c r="S102" i="1" s="1"/>
  <c r="T102" i="1" s="1"/>
  <c r="U102" i="1" s="1"/>
  <c r="V102" i="1" s="1"/>
  <c r="W102" i="1" s="1"/>
  <c r="X102" i="1" s="1"/>
  <c r="Y102" i="1" s="1"/>
  <c r="Z102" i="1" s="1"/>
  <c r="AA102" i="1" s="1"/>
  <c r="AB102" i="1" s="1"/>
  <c r="K105" i="1"/>
  <c r="L105" i="1" s="1"/>
  <c r="M105" i="1" s="1"/>
  <c r="N105" i="1" s="1"/>
  <c r="O105" i="1" s="1"/>
  <c r="P105" i="1" s="1"/>
  <c r="Q105" i="1" s="1"/>
  <c r="R105" i="1" s="1"/>
  <c r="S105" i="1" s="1"/>
  <c r="T105" i="1" s="1"/>
  <c r="U105" i="1" s="1"/>
  <c r="V105" i="1" s="1"/>
  <c r="W105" i="1" s="1"/>
  <c r="X105" i="1" s="1"/>
  <c r="Y105" i="1" s="1"/>
  <c r="Z105" i="1" s="1"/>
  <c r="AA105" i="1" s="1"/>
  <c r="AB105" i="1" s="1"/>
  <c r="K123" i="1"/>
  <c r="L123" i="1" s="1"/>
  <c r="M123" i="1" s="1"/>
  <c r="N123" i="1" s="1"/>
  <c r="O123" i="1" s="1"/>
  <c r="P123" i="1" s="1"/>
  <c r="Q123" i="1" s="1"/>
  <c r="R123" i="1" s="1"/>
  <c r="S123" i="1" s="1"/>
  <c r="T123" i="1" s="1"/>
  <c r="U123" i="1" s="1"/>
  <c r="V123" i="1" s="1"/>
  <c r="W123" i="1" s="1"/>
  <c r="X123" i="1" s="1"/>
  <c r="Y123" i="1" s="1"/>
  <c r="Z123" i="1" s="1"/>
  <c r="AA123" i="1" s="1"/>
  <c r="AB123" i="1" s="1"/>
  <c r="L121" i="1"/>
  <c r="M121" i="1" s="1"/>
  <c r="N121" i="1" s="1"/>
  <c r="O121" i="1" s="1"/>
  <c r="P121" i="1" s="1"/>
  <c r="Q121" i="1" s="1"/>
  <c r="R121" i="1" s="1"/>
  <c r="S121" i="1" s="1"/>
  <c r="T121" i="1" s="1"/>
  <c r="U121" i="1" s="1"/>
  <c r="V121" i="1" s="1"/>
  <c r="W121" i="1" s="1"/>
  <c r="X121" i="1" s="1"/>
  <c r="Y121" i="1" s="1"/>
  <c r="Z121" i="1" s="1"/>
  <c r="AA121" i="1" s="1"/>
  <c r="AB121" i="1" s="1"/>
  <c r="K114" i="1"/>
  <c r="L114" i="1" s="1"/>
  <c r="M114" i="1" s="1"/>
  <c r="N114" i="1" s="1"/>
  <c r="O114" i="1" s="1"/>
  <c r="P114" i="1" s="1"/>
  <c r="Q114" i="1" s="1"/>
  <c r="R114" i="1" s="1"/>
  <c r="S114" i="1" s="1"/>
  <c r="T114" i="1" s="1"/>
  <c r="U114" i="1" s="1"/>
  <c r="V114" i="1" s="1"/>
  <c r="W114" i="1" s="1"/>
  <c r="X114" i="1" s="1"/>
  <c r="Y114" i="1" s="1"/>
  <c r="Z114" i="1" s="1"/>
  <c r="AA114" i="1" s="1"/>
  <c r="AB114" i="1" s="1"/>
  <c r="K115" i="1"/>
  <c r="L115" i="1" s="1"/>
  <c r="M115" i="1" s="1"/>
  <c r="N115" i="1" s="1"/>
  <c r="O115" i="1" s="1"/>
  <c r="P115" i="1" s="1"/>
  <c r="Q115" i="1" s="1"/>
  <c r="R115" i="1" s="1"/>
  <c r="S115" i="1" s="1"/>
  <c r="T115" i="1" s="1"/>
  <c r="U115" i="1" s="1"/>
  <c r="V115" i="1" s="1"/>
  <c r="W115" i="1" s="1"/>
  <c r="X115" i="1" s="1"/>
  <c r="Y115" i="1" s="1"/>
  <c r="Z115" i="1" s="1"/>
  <c r="AA115" i="1" s="1"/>
  <c r="AB115" i="1" s="1"/>
  <c r="K116" i="1"/>
  <c r="L116" i="1" s="1"/>
  <c r="M116" i="1" s="1"/>
  <c r="N116" i="1" s="1"/>
  <c r="O116" i="1" s="1"/>
  <c r="P116" i="1" s="1"/>
  <c r="Q116" i="1" s="1"/>
  <c r="R116" i="1" s="1"/>
  <c r="S116" i="1" s="1"/>
  <c r="T116" i="1" s="1"/>
  <c r="U116" i="1" s="1"/>
  <c r="V116" i="1" s="1"/>
  <c r="W116" i="1" s="1"/>
  <c r="X116" i="1" s="1"/>
  <c r="Y116" i="1" s="1"/>
  <c r="Z116" i="1" s="1"/>
  <c r="AA116" i="1" s="1"/>
  <c r="AB116" i="1" s="1"/>
  <c r="K113" i="1"/>
  <c r="L113" i="1" s="1"/>
  <c r="M113" i="1" s="1"/>
  <c r="N113" i="1" s="1"/>
  <c r="O113" i="1" s="1"/>
  <c r="P113" i="1" s="1"/>
  <c r="Q113" i="1" s="1"/>
  <c r="R113" i="1" s="1"/>
  <c r="S113" i="1" s="1"/>
  <c r="T113" i="1" s="1"/>
  <c r="U113" i="1" s="1"/>
  <c r="V113" i="1" s="1"/>
  <c r="W113" i="1" s="1"/>
  <c r="X113" i="1" s="1"/>
  <c r="Y113" i="1" s="1"/>
  <c r="Z113" i="1" s="1"/>
  <c r="AA113" i="1" s="1"/>
  <c r="AB113" i="1" s="1"/>
  <c r="K110" i="1"/>
  <c r="L110" i="1" s="1"/>
  <c r="M110" i="1" s="1"/>
  <c r="N110" i="1" s="1"/>
  <c r="O110" i="1" s="1"/>
  <c r="P110" i="1" s="1"/>
  <c r="Q110" i="1" s="1"/>
  <c r="R110" i="1" s="1"/>
  <c r="S110" i="1" s="1"/>
  <c r="T110" i="1" s="1"/>
  <c r="U110" i="1" s="1"/>
  <c r="V110" i="1" s="1"/>
  <c r="W110" i="1" s="1"/>
  <c r="X110" i="1" s="1"/>
  <c r="Y110" i="1" s="1"/>
  <c r="Z110" i="1" s="1"/>
  <c r="AA110" i="1" s="1"/>
  <c r="AB110" i="1" s="1"/>
  <c r="K106" i="1"/>
  <c r="L106" i="1" s="1"/>
  <c r="M106" i="1" s="1"/>
  <c r="N106" i="1" s="1"/>
  <c r="O106" i="1" s="1"/>
  <c r="P106" i="1" s="1"/>
  <c r="Q106" i="1" s="1"/>
  <c r="R106" i="1" s="1"/>
  <c r="S106" i="1" s="1"/>
  <c r="T106" i="1" s="1"/>
  <c r="U106" i="1" s="1"/>
  <c r="V106" i="1" s="1"/>
  <c r="W106" i="1" s="1"/>
  <c r="X106" i="1" s="1"/>
  <c r="Y106" i="1" s="1"/>
  <c r="Z106" i="1" s="1"/>
  <c r="AA106" i="1" s="1"/>
  <c r="AB106" i="1" s="1"/>
  <c r="K98" i="1"/>
  <c r="L98" i="1" s="1"/>
  <c r="M98" i="1" s="1"/>
  <c r="N98" i="1" s="1"/>
  <c r="O98" i="1" s="1"/>
  <c r="P98" i="1" s="1"/>
  <c r="Q98" i="1" s="1"/>
  <c r="R98" i="1" s="1"/>
  <c r="S98" i="1" s="1"/>
  <c r="T98" i="1" s="1"/>
  <c r="U98" i="1" s="1"/>
  <c r="V98" i="1" s="1"/>
  <c r="W98" i="1" s="1"/>
  <c r="X98" i="1" s="1"/>
  <c r="Y98" i="1" s="1"/>
  <c r="Z98" i="1" s="1"/>
  <c r="AA98" i="1" s="1"/>
  <c r="AB98" i="1" s="1"/>
  <c r="K100" i="1"/>
  <c r="L100" i="1" s="1"/>
  <c r="M100" i="1" s="1"/>
  <c r="N100" i="1" s="1"/>
  <c r="O100" i="1" s="1"/>
  <c r="P100" i="1" s="1"/>
  <c r="Q100" i="1" s="1"/>
  <c r="R100" i="1" s="1"/>
  <c r="S100" i="1" s="1"/>
  <c r="T100" i="1" s="1"/>
  <c r="U100" i="1" s="1"/>
  <c r="V100" i="1" s="1"/>
  <c r="W100" i="1" s="1"/>
  <c r="X100" i="1" s="1"/>
  <c r="Y100" i="1" s="1"/>
  <c r="Z100" i="1" s="1"/>
  <c r="AA100" i="1" s="1"/>
  <c r="AB100" i="1" s="1"/>
  <c r="K101" i="1"/>
  <c r="L101" i="1" s="1"/>
  <c r="M101" i="1" s="1"/>
  <c r="N101" i="1" s="1"/>
  <c r="O101" i="1" s="1"/>
  <c r="P101" i="1" s="1"/>
  <c r="Q101" i="1" s="1"/>
  <c r="R101" i="1" s="1"/>
  <c r="S101" i="1" s="1"/>
  <c r="T101" i="1" s="1"/>
  <c r="U101" i="1" s="1"/>
  <c r="V101" i="1" s="1"/>
  <c r="W101" i="1" s="1"/>
  <c r="X101" i="1" s="1"/>
  <c r="Y101" i="1" s="1"/>
  <c r="Z101" i="1" s="1"/>
  <c r="AA101" i="1" s="1"/>
  <c r="AB101" i="1" s="1"/>
  <c r="D88" i="1"/>
  <c r="D90" i="1" s="1"/>
  <c r="J88" i="1" l="1"/>
  <c r="I88" i="1"/>
  <c r="I90" i="1"/>
  <c r="K47" i="3"/>
  <c r="J51" i="3"/>
  <c r="K122" i="1"/>
  <c r="L122" i="1" s="1"/>
  <c r="M122" i="1" s="1"/>
  <c r="N122" i="1" s="1"/>
  <c r="O122" i="1" s="1"/>
  <c r="P122" i="1" s="1"/>
  <c r="Q122" i="1" s="1"/>
  <c r="R122" i="1" s="1"/>
  <c r="S122" i="1" s="1"/>
  <c r="T122" i="1" s="1"/>
  <c r="U122" i="1" s="1"/>
  <c r="V122" i="1" s="1"/>
  <c r="W122" i="1" s="1"/>
  <c r="X122" i="1" s="1"/>
  <c r="Y122" i="1" s="1"/>
  <c r="Z122" i="1" s="1"/>
  <c r="AA122" i="1" s="1"/>
  <c r="AB122" i="1" s="1"/>
  <c r="D58" i="3"/>
  <c r="E58" i="3"/>
  <c r="F58" i="3"/>
  <c r="G58" i="3"/>
  <c r="H58" i="3"/>
  <c r="I58" i="3"/>
  <c r="J58" i="3"/>
  <c r="L47" i="3" l="1"/>
  <c r="K51" i="3"/>
  <c r="K58" i="3" s="1"/>
  <c r="D94" i="1"/>
  <c r="C136" i="1" s="1"/>
  <c r="I136" i="1" s="1"/>
  <c r="K89" i="1"/>
  <c r="L89" i="1" s="1"/>
  <c r="M89" i="1" s="1"/>
  <c r="N89" i="1" s="1"/>
  <c r="O89" i="1" s="1"/>
  <c r="P89" i="1" s="1"/>
  <c r="Q89" i="1" s="1"/>
  <c r="R89" i="1" s="1"/>
  <c r="S89" i="1" s="1"/>
  <c r="T89" i="1" s="1"/>
  <c r="U89" i="1" s="1"/>
  <c r="V89" i="1" s="1"/>
  <c r="W89" i="1" s="1"/>
  <c r="X89" i="1" s="1"/>
  <c r="Y89" i="1" s="1"/>
  <c r="Z89" i="1" s="1"/>
  <c r="AA89" i="1" s="1"/>
  <c r="AB89" i="1" s="1"/>
  <c r="K91" i="1"/>
  <c r="L91" i="1" s="1"/>
  <c r="M91" i="1" s="1"/>
  <c r="N91" i="1" s="1"/>
  <c r="O91" i="1" s="1"/>
  <c r="P91" i="1" s="1"/>
  <c r="Q91" i="1" s="1"/>
  <c r="R91" i="1" s="1"/>
  <c r="S91" i="1" s="1"/>
  <c r="T91" i="1" s="1"/>
  <c r="U91" i="1" s="1"/>
  <c r="V91" i="1" s="1"/>
  <c r="W91" i="1" s="1"/>
  <c r="X91" i="1" s="1"/>
  <c r="Y91" i="1" s="1"/>
  <c r="Z91" i="1" s="1"/>
  <c r="AA91" i="1" s="1"/>
  <c r="AB91" i="1" s="1"/>
  <c r="K92" i="1"/>
  <c r="L92" i="1" s="1"/>
  <c r="M92" i="1" s="1"/>
  <c r="N92" i="1" s="1"/>
  <c r="O92" i="1" s="1"/>
  <c r="P92" i="1" s="1"/>
  <c r="Q92" i="1" s="1"/>
  <c r="R92" i="1" s="1"/>
  <c r="S92" i="1" s="1"/>
  <c r="T92" i="1" s="1"/>
  <c r="U92" i="1" s="1"/>
  <c r="V92" i="1" s="1"/>
  <c r="W92" i="1" s="1"/>
  <c r="X92" i="1" s="1"/>
  <c r="Y92" i="1" s="1"/>
  <c r="Z92" i="1" s="1"/>
  <c r="AA92" i="1" s="1"/>
  <c r="AB92" i="1" s="1"/>
  <c r="K88" i="1"/>
  <c r="L88" i="1" s="1"/>
  <c r="M88" i="1" s="1"/>
  <c r="N88" i="1" s="1"/>
  <c r="O88" i="1" s="1"/>
  <c r="P88" i="1" s="1"/>
  <c r="Q88" i="1" s="1"/>
  <c r="R88" i="1" s="1"/>
  <c r="S88" i="1" s="1"/>
  <c r="T88" i="1" s="1"/>
  <c r="U88" i="1" s="1"/>
  <c r="V88" i="1" s="1"/>
  <c r="W88" i="1" s="1"/>
  <c r="X88" i="1" s="1"/>
  <c r="Y88" i="1" s="1"/>
  <c r="Z88" i="1" s="1"/>
  <c r="AA88" i="1" s="1"/>
  <c r="AB88" i="1" s="1"/>
  <c r="AB104" i="1"/>
  <c r="K79" i="1"/>
  <c r="L79" i="1" s="1"/>
  <c r="M79" i="1" s="1"/>
  <c r="N79" i="1" s="1"/>
  <c r="O79" i="1" s="1"/>
  <c r="P79" i="1" s="1"/>
  <c r="Q79" i="1" s="1"/>
  <c r="R79" i="1" s="1"/>
  <c r="S79" i="1" s="1"/>
  <c r="T79" i="1" s="1"/>
  <c r="U79" i="1" s="1"/>
  <c r="V79" i="1" s="1"/>
  <c r="W79" i="1" s="1"/>
  <c r="X79" i="1" s="1"/>
  <c r="Y79" i="1" s="1"/>
  <c r="Z79" i="1" s="1"/>
  <c r="AA79" i="1" s="1"/>
  <c r="AB79" i="1" s="1"/>
  <c r="K80" i="1"/>
  <c r="L80" i="1" s="1"/>
  <c r="M80" i="1" s="1"/>
  <c r="N80" i="1" s="1"/>
  <c r="O80" i="1" s="1"/>
  <c r="P80" i="1" s="1"/>
  <c r="Q80" i="1" s="1"/>
  <c r="R80" i="1" s="1"/>
  <c r="S80" i="1" s="1"/>
  <c r="T80" i="1" s="1"/>
  <c r="U80" i="1" s="1"/>
  <c r="V80" i="1" s="1"/>
  <c r="W80" i="1" s="1"/>
  <c r="X80" i="1" s="1"/>
  <c r="Y80" i="1" s="1"/>
  <c r="Z80" i="1" s="1"/>
  <c r="AA80" i="1" s="1"/>
  <c r="AB80" i="1" s="1"/>
  <c r="K81" i="1"/>
  <c r="L81" i="1" s="1"/>
  <c r="M81" i="1" s="1"/>
  <c r="N81" i="1" s="1"/>
  <c r="O81" i="1" s="1"/>
  <c r="P81" i="1" s="1"/>
  <c r="Q81" i="1" s="1"/>
  <c r="R81" i="1" s="1"/>
  <c r="S81" i="1" s="1"/>
  <c r="T81" i="1" s="1"/>
  <c r="U81" i="1" s="1"/>
  <c r="V81" i="1" s="1"/>
  <c r="W81" i="1" s="1"/>
  <c r="X81" i="1" s="1"/>
  <c r="Y81" i="1" s="1"/>
  <c r="Z81" i="1" s="1"/>
  <c r="AA81" i="1" s="1"/>
  <c r="AB81" i="1" s="1"/>
  <c r="K78" i="1"/>
  <c r="L78" i="1" s="1"/>
  <c r="M78" i="1" s="1"/>
  <c r="N78" i="1" s="1"/>
  <c r="O78" i="1" s="1"/>
  <c r="P78" i="1" s="1"/>
  <c r="Q78" i="1" s="1"/>
  <c r="R78" i="1" s="1"/>
  <c r="S78" i="1" s="1"/>
  <c r="T78" i="1" s="1"/>
  <c r="U78" i="1" s="1"/>
  <c r="V78" i="1" s="1"/>
  <c r="W78" i="1" s="1"/>
  <c r="X78" i="1" s="1"/>
  <c r="Y78" i="1" s="1"/>
  <c r="Z78" i="1" s="1"/>
  <c r="AA78" i="1" s="1"/>
  <c r="AB78" i="1" s="1"/>
  <c r="G53" i="1"/>
  <c r="G52" i="1"/>
  <c r="G51" i="1"/>
  <c r="C109" i="1" l="1"/>
  <c r="J109" i="1" s="1"/>
  <c r="M47" i="3"/>
  <c r="L51" i="3"/>
  <c r="L58" i="3" s="1"/>
  <c r="I82" i="1"/>
  <c r="I87" i="1" s="1"/>
  <c r="I94" i="1" s="1"/>
  <c r="J117" i="1"/>
  <c r="J103" i="1"/>
  <c r="I103" i="1"/>
  <c r="I117" i="1"/>
  <c r="C111" i="1" l="1"/>
  <c r="I109" i="1"/>
  <c r="I111" i="1" s="1"/>
  <c r="K109" i="1"/>
  <c r="L109" i="1" s="1"/>
  <c r="J111" i="1"/>
  <c r="J136" i="1"/>
  <c r="K136" i="1" s="1"/>
  <c r="L136" i="1" s="1"/>
  <c r="M136" i="1" s="1"/>
  <c r="N136" i="1" s="1"/>
  <c r="O136" i="1" s="1"/>
  <c r="P136" i="1" s="1"/>
  <c r="Q136" i="1" s="1"/>
  <c r="R136" i="1" s="1"/>
  <c r="S136" i="1" s="1"/>
  <c r="T136" i="1" s="1"/>
  <c r="U136" i="1" s="1"/>
  <c r="V136" i="1" s="1"/>
  <c r="W136" i="1" s="1"/>
  <c r="X136" i="1" s="1"/>
  <c r="Y136" i="1" s="1"/>
  <c r="Z136" i="1" s="1"/>
  <c r="AA136" i="1" s="1"/>
  <c r="AB136" i="1" s="1"/>
  <c r="N47" i="3"/>
  <c r="M51" i="3"/>
  <c r="M58" i="3" s="1"/>
  <c r="K117" i="1"/>
  <c r="K103" i="1"/>
  <c r="J82" i="1"/>
  <c r="J87" i="1" s="1"/>
  <c r="K111" i="1" l="1"/>
  <c r="M109" i="1"/>
  <c r="L111" i="1"/>
  <c r="O47" i="3"/>
  <c r="N51" i="3"/>
  <c r="N58" i="3" s="1"/>
  <c r="L117" i="1"/>
  <c r="L103" i="1"/>
  <c r="K82" i="1"/>
  <c r="N109" i="1" l="1"/>
  <c r="M111" i="1"/>
  <c r="P47" i="3"/>
  <c r="O51" i="3"/>
  <c r="O58" i="3" s="1"/>
  <c r="J94" i="1"/>
  <c r="K87" i="1"/>
  <c r="M103" i="1"/>
  <c r="M117" i="1"/>
  <c r="L82" i="1"/>
  <c r="O109" i="1" l="1"/>
  <c r="N111" i="1"/>
  <c r="Q47" i="3"/>
  <c r="P51" i="3"/>
  <c r="P58" i="3" s="1"/>
  <c r="K94" i="1"/>
  <c r="L87" i="1"/>
  <c r="N117" i="1"/>
  <c r="N103" i="1"/>
  <c r="M82" i="1"/>
  <c r="P109" i="1" l="1"/>
  <c r="O111" i="1"/>
  <c r="R47" i="3"/>
  <c r="Q51" i="3"/>
  <c r="Q58" i="3" s="1"/>
  <c r="L94" i="1"/>
  <c r="M87" i="1"/>
  <c r="O103" i="1"/>
  <c r="O117" i="1"/>
  <c r="N82" i="1"/>
  <c r="Q109" i="1" l="1"/>
  <c r="P111" i="1"/>
  <c r="S47" i="3"/>
  <c r="R51" i="3"/>
  <c r="R58" i="3" s="1"/>
  <c r="M94" i="1"/>
  <c r="N87" i="1"/>
  <c r="P117" i="1"/>
  <c r="P103" i="1"/>
  <c r="O82" i="1"/>
  <c r="R109" i="1" l="1"/>
  <c r="Q111" i="1"/>
  <c r="T47" i="3"/>
  <c r="S51" i="3"/>
  <c r="S58" i="3" s="1"/>
  <c r="N94" i="1"/>
  <c r="O87" i="1"/>
  <c r="Q103" i="1"/>
  <c r="Q117" i="1"/>
  <c r="P82" i="1"/>
  <c r="S109" i="1" l="1"/>
  <c r="R111" i="1"/>
  <c r="U47" i="3"/>
  <c r="T51" i="3"/>
  <c r="T58" i="3" s="1"/>
  <c r="O94" i="1"/>
  <c r="P87" i="1"/>
  <c r="R117" i="1"/>
  <c r="R103" i="1"/>
  <c r="Q82" i="1"/>
  <c r="T109" i="1" l="1"/>
  <c r="S111" i="1"/>
  <c r="V47" i="3"/>
  <c r="U51" i="3"/>
  <c r="U58" i="3" s="1"/>
  <c r="P94" i="1"/>
  <c r="Q87" i="1"/>
  <c r="S103" i="1"/>
  <c r="S117" i="1"/>
  <c r="R82" i="1"/>
  <c r="U109" i="1" l="1"/>
  <c r="T111" i="1"/>
  <c r="V51" i="3"/>
  <c r="V58" i="3" s="1"/>
  <c r="Q94" i="1"/>
  <c r="R87" i="1"/>
  <c r="T117" i="1"/>
  <c r="T103" i="1"/>
  <c r="S82" i="1"/>
  <c r="V109" i="1" l="1"/>
  <c r="U111" i="1"/>
  <c r="R94" i="1"/>
  <c r="S87" i="1"/>
  <c r="U103" i="1"/>
  <c r="U117" i="1"/>
  <c r="T82" i="1"/>
  <c r="W109" i="1" l="1"/>
  <c r="V111" i="1"/>
  <c r="S94" i="1"/>
  <c r="T87" i="1"/>
  <c r="V117" i="1"/>
  <c r="V103" i="1"/>
  <c r="U82" i="1"/>
  <c r="X109" i="1" l="1"/>
  <c r="W111" i="1"/>
  <c r="T94" i="1"/>
  <c r="U87" i="1"/>
  <c r="W103" i="1"/>
  <c r="W117" i="1"/>
  <c r="V82" i="1"/>
  <c r="Y109" i="1" l="1"/>
  <c r="X111" i="1"/>
  <c r="U94" i="1"/>
  <c r="V87" i="1"/>
  <c r="X103" i="1"/>
  <c r="X117" i="1"/>
  <c r="W82" i="1"/>
  <c r="Z109" i="1" l="1"/>
  <c r="Y111" i="1"/>
  <c r="V94" i="1"/>
  <c r="W87" i="1"/>
  <c r="Y117" i="1"/>
  <c r="Y103" i="1"/>
  <c r="X82" i="1"/>
  <c r="AA109" i="1" l="1"/>
  <c r="Z111" i="1"/>
  <c r="W94" i="1"/>
  <c r="X87" i="1"/>
  <c r="Z103" i="1"/>
  <c r="Z117" i="1"/>
  <c r="Y82" i="1"/>
  <c r="AB109" i="1" l="1"/>
  <c r="AB111" i="1" s="1"/>
  <c r="AA111" i="1"/>
  <c r="X94" i="1"/>
  <c r="Y87" i="1"/>
  <c r="AB117" i="1"/>
  <c r="AA117" i="1"/>
  <c r="AB103" i="1"/>
  <c r="AA103" i="1"/>
  <c r="Z82" i="1"/>
  <c r="Y94" i="1" l="1"/>
  <c r="Z87" i="1"/>
  <c r="AB82" i="1"/>
  <c r="AA82" i="1"/>
  <c r="Z94" i="1" l="1"/>
  <c r="AA87" i="1"/>
  <c r="AB87" i="1"/>
  <c r="AA94" i="1" l="1"/>
  <c r="AB94" i="1"/>
  <c r="F54" i="1"/>
  <c r="G32" i="1"/>
  <c r="G33" i="1"/>
  <c r="G34" i="1"/>
  <c r="G35" i="1"/>
  <c r="G37" i="1"/>
  <c r="G43" i="1"/>
  <c r="G44" i="1"/>
  <c r="G45" i="1"/>
  <c r="G46" i="1"/>
  <c r="G47" i="1"/>
  <c r="G48" i="1"/>
  <c r="G49" i="1"/>
  <c r="G31" i="1"/>
  <c r="G25" i="1"/>
  <c r="G18" i="1"/>
  <c r="C124" i="1" l="1"/>
  <c r="M124" i="1"/>
  <c r="M125" i="1" s="1"/>
  <c r="M127" i="1" s="1"/>
  <c r="M137" i="1" s="1"/>
  <c r="M139" i="1" l="1"/>
  <c r="M142" i="1"/>
  <c r="C125" i="1"/>
  <c r="C127" i="1" s="1"/>
  <c r="L124" i="1"/>
  <c r="L125" i="1" s="1"/>
  <c r="L127" i="1" s="1"/>
  <c r="L137" i="1" s="1"/>
  <c r="N124" i="1"/>
  <c r="N125" i="1" s="1"/>
  <c r="N127" i="1" s="1"/>
  <c r="N137" i="1" s="1"/>
  <c r="K124" i="1"/>
  <c r="K125" i="1" s="1"/>
  <c r="K127" i="1" s="1"/>
  <c r="K137" i="1" s="1"/>
  <c r="R124" i="1"/>
  <c r="R125" i="1" s="1"/>
  <c r="R127" i="1" s="1"/>
  <c r="R137" i="1" s="1"/>
  <c r="Q124" i="1"/>
  <c r="Q125" i="1" s="1"/>
  <c r="Q127" i="1" s="1"/>
  <c r="Q137" i="1" s="1"/>
  <c r="P124" i="1"/>
  <c r="P125" i="1" s="1"/>
  <c r="P127" i="1" s="1"/>
  <c r="P137" i="1" s="1"/>
  <c r="O124" i="1"/>
  <c r="O125" i="1" s="1"/>
  <c r="O127" i="1" s="1"/>
  <c r="O137" i="1" s="1"/>
  <c r="T124" i="1"/>
  <c r="T125" i="1" s="1"/>
  <c r="T127" i="1" s="1"/>
  <c r="T137" i="1" s="1"/>
  <c r="S124" i="1"/>
  <c r="S125" i="1" s="1"/>
  <c r="S127" i="1" s="1"/>
  <c r="S137" i="1" s="1"/>
  <c r="Q139" i="1" l="1"/>
  <c r="Q142" i="1"/>
  <c r="R139" i="1"/>
  <c r="R142" i="1"/>
  <c r="N139" i="1"/>
  <c r="N142" i="1"/>
  <c r="S139" i="1"/>
  <c r="S142" i="1"/>
  <c r="T139" i="1"/>
  <c r="T142" i="1"/>
  <c r="O139" i="1"/>
  <c r="O142" i="1"/>
  <c r="P139" i="1"/>
  <c r="P142" i="1"/>
  <c r="K139" i="1"/>
  <c r="K142" i="1"/>
  <c r="L139" i="1"/>
  <c r="L142" i="1"/>
  <c r="C144" i="1"/>
  <c r="U124" i="1"/>
  <c r="U125" i="1" s="1"/>
  <c r="U127" i="1" s="1"/>
  <c r="U137" i="1" s="1"/>
  <c r="U139" i="1" l="1"/>
  <c r="U142" i="1"/>
  <c r="V124" i="1"/>
  <c r="V125" i="1" s="1"/>
  <c r="V127" i="1" s="1"/>
  <c r="V137" i="1" s="1"/>
  <c r="V139" i="1" l="1"/>
  <c r="V142" i="1"/>
  <c r="W124" i="1"/>
  <c r="W125" i="1" s="1"/>
  <c r="W127" i="1" s="1"/>
  <c r="W137" i="1" s="1"/>
  <c r="W139" i="1" l="1"/>
  <c r="W142" i="1"/>
  <c r="X124" i="1"/>
  <c r="X125" i="1" s="1"/>
  <c r="X127" i="1" s="1"/>
  <c r="X137" i="1" s="1"/>
  <c r="X139" i="1" l="1"/>
  <c r="X142" i="1"/>
  <c r="Y124" i="1"/>
  <c r="Y125" i="1" s="1"/>
  <c r="Y127" i="1" s="1"/>
  <c r="Y137" i="1" s="1"/>
  <c r="Y139" i="1" l="1"/>
  <c r="Y142" i="1"/>
  <c r="Z124" i="1"/>
  <c r="Z125" i="1" s="1"/>
  <c r="Z127" i="1" s="1"/>
  <c r="Z137" i="1" s="1"/>
  <c r="Z139" i="1" l="1"/>
  <c r="Z142" i="1"/>
  <c r="AB124" i="1"/>
  <c r="AB125" i="1" s="1"/>
  <c r="AB127" i="1" s="1"/>
  <c r="AB137" i="1" s="1"/>
  <c r="AA124" i="1"/>
  <c r="AA125" i="1" s="1"/>
  <c r="AA127" i="1" s="1"/>
  <c r="AA137" i="1" s="1"/>
  <c r="J124" i="1"/>
  <c r="J125" i="1" s="1"/>
  <c r="J127" i="1" s="1"/>
  <c r="J137" i="1" s="1"/>
  <c r="I124" i="1"/>
  <c r="I125" i="1" s="1"/>
  <c r="AA139" i="1" l="1"/>
  <c r="AA142" i="1" s="1"/>
  <c r="AB139" i="1"/>
  <c r="AB142" i="1"/>
  <c r="J139" i="1"/>
  <c r="AC139" i="1" s="1"/>
  <c r="J142" i="1"/>
  <c r="I144" i="1"/>
  <c r="G42" i="1"/>
  <c r="E50" i="1"/>
  <c r="E54" i="1" s="1"/>
  <c r="G11" i="1" l="1"/>
  <c r="E19" i="1" s="1"/>
  <c r="G12" i="1"/>
  <c r="G50" i="1"/>
  <c r="G54" i="1" s="1"/>
  <c r="E20" i="1"/>
  <c r="F19" i="1" l="1"/>
  <c r="F20" i="1"/>
  <c r="F26" i="1" s="1"/>
  <c r="F55" i="1" s="1"/>
  <c r="C71" i="3"/>
  <c r="C73" i="3" s="1"/>
  <c r="E26" i="1"/>
  <c r="G20" i="1" l="1"/>
  <c r="F6" i="1" s="1"/>
  <c r="C134" i="1" s="1"/>
  <c r="G19" i="1"/>
  <c r="E55" i="1"/>
  <c r="H6" i="1" l="1"/>
  <c r="G26" i="1"/>
  <c r="G55" i="1"/>
  <c r="C67" i="3"/>
  <c r="C137" i="1"/>
  <c r="C15" i="3" s="1"/>
  <c r="C27" i="3" s="1"/>
  <c r="C60" i="3" s="1"/>
  <c r="C64" i="3" s="1"/>
  <c r="C69" i="3"/>
  <c r="C74" i="3" s="1"/>
  <c r="J133" i="1"/>
  <c r="K133" i="1" s="1"/>
  <c r="I134" i="1"/>
  <c r="P134" i="1" s="1"/>
  <c r="J134" i="1"/>
  <c r="K134" i="1" s="1"/>
  <c r="C77" i="3" l="1"/>
  <c r="C84" i="3" s="1"/>
  <c r="J144" i="1"/>
  <c r="L134" i="1"/>
  <c r="M134" i="1" s="1"/>
  <c r="R134" i="1"/>
  <c r="Q134" i="1"/>
  <c r="L133" i="1"/>
  <c r="K144" i="1"/>
  <c r="E15" i="3"/>
  <c r="D15" i="3" l="1"/>
  <c r="D27" i="3" s="1"/>
  <c r="D60" i="3" s="1"/>
  <c r="D64" i="3" s="1"/>
  <c r="D76" i="3"/>
  <c r="W134" i="1"/>
  <c r="X134" i="1"/>
  <c r="N134" i="1"/>
  <c r="O134" i="1" s="1"/>
  <c r="T134" i="1"/>
  <c r="S134" i="1"/>
  <c r="E27" i="3"/>
  <c r="E60" i="3" s="1"/>
  <c r="E64" i="3" s="1"/>
  <c r="M133" i="1"/>
  <c r="L144" i="1"/>
  <c r="F15" i="3"/>
  <c r="D77" i="3" l="1"/>
  <c r="E76" i="3" s="1"/>
  <c r="E77" i="3" s="1"/>
  <c r="F76" i="3" s="1"/>
  <c r="U134" i="1"/>
  <c r="V134" i="1"/>
  <c r="Y134" i="1"/>
  <c r="Z134" i="1"/>
  <c r="F27" i="3"/>
  <c r="F60" i="3" s="1"/>
  <c r="F64" i="3" s="1"/>
  <c r="N133" i="1"/>
  <c r="M144" i="1"/>
  <c r="G15" i="3"/>
  <c r="D84" i="3" l="1"/>
  <c r="AA134" i="1"/>
  <c r="AB134" i="1"/>
  <c r="E84" i="3"/>
  <c r="F77" i="3"/>
  <c r="G76" i="3" s="1"/>
  <c r="G27" i="3"/>
  <c r="G60" i="3" s="1"/>
  <c r="G64" i="3" s="1"/>
  <c r="O133" i="1"/>
  <c r="N144" i="1"/>
  <c r="H15" i="3"/>
  <c r="F84" i="3" l="1"/>
  <c r="G77" i="3"/>
  <c r="G84" i="3" s="1"/>
  <c r="H27" i="3"/>
  <c r="H60" i="3" s="1"/>
  <c r="H64" i="3" s="1"/>
  <c r="P133" i="1"/>
  <c r="I15" i="3"/>
  <c r="O144" i="1"/>
  <c r="H76" i="3" l="1"/>
  <c r="H77" i="3" s="1"/>
  <c r="I76" i="3" s="1"/>
  <c r="I27" i="3"/>
  <c r="I60" i="3" s="1"/>
  <c r="I64" i="3" s="1"/>
  <c r="Q133" i="1"/>
  <c r="P144" i="1"/>
  <c r="J15" i="3"/>
  <c r="I77" i="3" l="1"/>
  <c r="J76" i="3" s="1"/>
  <c r="H84" i="3"/>
  <c r="J27" i="3"/>
  <c r="J60" i="3" s="1"/>
  <c r="J64" i="3" s="1"/>
  <c r="R133" i="1"/>
  <c r="Q144" i="1"/>
  <c r="K15" i="3"/>
  <c r="I84" i="3" l="1"/>
  <c r="J77" i="3"/>
  <c r="J84" i="3" s="1"/>
  <c r="K27" i="3"/>
  <c r="K60" i="3" s="1"/>
  <c r="K64" i="3" s="1"/>
  <c r="S133" i="1"/>
  <c r="R144" i="1"/>
  <c r="L15" i="3"/>
  <c r="K76" i="3" l="1"/>
  <c r="K77" i="3" s="1"/>
  <c r="K84" i="3" s="1"/>
  <c r="L27" i="3"/>
  <c r="L60" i="3" s="1"/>
  <c r="L64" i="3" s="1"/>
  <c r="T133" i="1"/>
  <c r="M15" i="3"/>
  <c r="S144" i="1"/>
  <c r="L76" i="3" l="1"/>
  <c r="L77" i="3" s="1"/>
  <c r="M76" i="3" s="1"/>
  <c r="M27" i="3"/>
  <c r="M60" i="3" s="1"/>
  <c r="M64" i="3" s="1"/>
  <c r="U133" i="1"/>
  <c r="N15" i="3"/>
  <c r="T144" i="1"/>
  <c r="M77" i="3" l="1"/>
  <c r="N76" i="3" s="1"/>
  <c r="N27" i="3"/>
  <c r="N60" i="3" s="1"/>
  <c r="N64" i="3" s="1"/>
  <c r="L84" i="3"/>
  <c r="V133" i="1"/>
  <c r="U144" i="1"/>
  <c r="O15" i="3"/>
  <c r="N77" i="3" l="1"/>
  <c r="O76" i="3" s="1"/>
  <c r="M84" i="3"/>
  <c r="O27" i="3"/>
  <c r="O60" i="3" s="1"/>
  <c r="O64" i="3" s="1"/>
  <c r="W133" i="1"/>
  <c r="V144" i="1"/>
  <c r="P15" i="3"/>
  <c r="O77" i="3" l="1"/>
  <c r="O84" i="3" s="1"/>
  <c r="N84" i="3"/>
  <c r="P27" i="3"/>
  <c r="P60" i="3" s="1"/>
  <c r="P64" i="3" s="1"/>
  <c r="X133" i="1"/>
  <c r="W144" i="1"/>
  <c r="Q15" i="3"/>
  <c r="P76" i="3" l="1"/>
  <c r="P77" i="3" s="1"/>
  <c r="Q76" i="3" s="1"/>
  <c r="Q27" i="3"/>
  <c r="Q60" i="3" s="1"/>
  <c r="Q64" i="3" s="1"/>
  <c r="Y133" i="1"/>
  <c r="X144" i="1"/>
  <c r="R15" i="3"/>
  <c r="P84" i="3" l="1"/>
  <c r="Q77" i="3"/>
  <c r="Q84" i="3" s="1"/>
  <c r="R27" i="3"/>
  <c r="R60" i="3" s="1"/>
  <c r="R64" i="3" s="1"/>
  <c r="Z133" i="1"/>
  <c r="Y144" i="1"/>
  <c r="S15" i="3"/>
  <c r="R76" i="3" l="1"/>
  <c r="R77" i="3" s="1"/>
  <c r="R84" i="3" s="1"/>
  <c r="S27" i="3"/>
  <c r="S60" i="3" s="1"/>
  <c r="S64" i="3" s="1"/>
  <c r="AA133" i="1"/>
  <c r="Z144" i="1"/>
  <c r="T15" i="3"/>
  <c r="T27" i="3" l="1"/>
  <c r="T60" i="3" s="1"/>
  <c r="T64" i="3" s="1"/>
  <c r="S76" i="3"/>
  <c r="S77" i="3" s="1"/>
  <c r="T76" i="3" s="1"/>
  <c r="AB133" i="1"/>
  <c r="AA144" i="1"/>
  <c r="U15" i="3"/>
  <c r="S84" i="3" l="1"/>
  <c r="T77" i="3"/>
  <c r="T84" i="3" s="1"/>
  <c r="U27" i="3"/>
  <c r="U60" i="3" s="1"/>
  <c r="U64" i="3" s="1"/>
  <c r="AB144" i="1"/>
  <c r="V15" i="3"/>
  <c r="U76" i="3" l="1"/>
  <c r="U77" i="3" s="1"/>
  <c r="U84" i="3" s="1"/>
  <c r="V27" i="3"/>
  <c r="V60" i="3" s="1"/>
  <c r="V64" i="3" s="1"/>
  <c r="V76" i="3" l="1"/>
  <c r="V77" i="3" s="1"/>
  <c r="V8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tc={63A71D84-25A9-364B-A9A4-0380B237244A}</author>
    <author>Amanda Bornstein</author>
    <author>tc={A0E67047-E26F-E844-8D9E-76144678B890}</author>
  </authors>
  <commentList>
    <comment ref="E37" authorId="0" shapeId="0" xr:uid="{63A71D84-25A9-364B-A9A4-0380B237244A}">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D78" authorId="1" shapeId="0" xr:uid="{22355614-6FA1-4F18-BD59-76169E553285}">
      <text>
        <r>
          <rPr>
            <b/>
            <sz val="9"/>
            <color indexed="81"/>
            <rFont val="Tahoma"/>
            <family val="2"/>
          </rPr>
          <t>Amanda Bornstein:</t>
        </r>
        <r>
          <rPr>
            <sz val="9"/>
            <color indexed="81"/>
            <rFont val="Tahoma"/>
            <family val="2"/>
          </rPr>
          <t xml:space="preserve">
From HUD webiste: https://www.huduser.gov/portal/datasets/fmr/fmrs/FY2024_code/2024summary_erap.odn</t>
        </r>
      </text>
    </comment>
    <comment ref="D79" authorId="1" shapeId="0" xr:uid="{5574A798-68A8-4FC4-B173-DC97D42530D6}">
      <text>
        <r>
          <rPr>
            <b/>
            <sz val="9"/>
            <color indexed="81"/>
            <rFont val="Tahoma"/>
            <family val="2"/>
          </rPr>
          <t>Amanda Bornstein:</t>
        </r>
        <r>
          <rPr>
            <sz val="9"/>
            <color indexed="81"/>
            <rFont val="Tahoma"/>
            <family val="2"/>
          </rPr>
          <t xml:space="preserve">
Numbers from HUD website: https://www.huduser.gov/portal/datasets/fmr/fmrs/FY2024_code/2024summary_erap.odn</t>
        </r>
      </text>
    </comment>
    <comment ref="D80" authorId="1" shapeId="0" xr:uid="{BF853AE6-253E-4EF5-BC7C-FB654B77A390}">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D81" authorId="1" shapeId="0" xr:uid="{CBC33349-C235-4CDB-82A8-47BE9BE71D68}">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B139" authorId="2" shapeId="0" xr:uid="{A0E67047-E26F-E844-8D9E-76144678B89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Amanda Bornstein</author>
    <author>tc={1D4BA3C3-E061-1F45-976A-E4285C42EA83}</author>
  </authors>
  <commentList>
    <comment ref="D78" authorId="0" shapeId="0" xr:uid="{04859CED-A66E-466A-9495-07C9B3366796}">
      <text>
        <r>
          <rPr>
            <b/>
            <sz val="9"/>
            <color indexed="81"/>
            <rFont val="Tahoma"/>
            <family val="2"/>
          </rPr>
          <t>Amanda Bornstein:</t>
        </r>
        <r>
          <rPr>
            <sz val="9"/>
            <color indexed="81"/>
            <rFont val="Tahoma"/>
            <family val="2"/>
          </rPr>
          <t xml:space="preserve">
From HUD webiste: https://www.huduser.gov/portal/datasets/fmr/fmrs/FY2024_code/2024summary_erap.odn</t>
        </r>
      </text>
    </comment>
    <comment ref="D79" authorId="0" shapeId="0" xr:uid="{CB406EDB-B5C3-420F-8F70-91E14187EAA6}">
      <text>
        <r>
          <rPr>
            <b/>
            <sz val="9"/>
            <color indexed="81"/>
            <rFont val="Tahoma"/>
            <family val="2"/>
          </rPr>
          <t>Amanda Bornstein:</t>
        </r>
        <r>
          <rPr>
            <sz val="9"/>
            <color indexed="81"/>
            <rFont val="Tahoma"/>
            <family val="2"/>
          </rPr>
          <t xml:space="preserve">
Numbers from HUD website: https://www.huduser.gov/portal/datasets/fmr/fmrs/FY2024_code/2024summary_erap.odn</t>
        </r>
      </text>
    </comment>
    <comment ref="D80" authorId="0" shapeId="0" xr:uid="{400DD8F7-1C76-4340-8C01-ACDEC07ADBBE}">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D81" authorId="0" shapeId="0" xr:uid="{B0D3CBAC-9026-4DB6-8E3C-09F160937470}">
      <text>
        <r>
          <rPr>
            <b/>
            <sz val="9"/>
            <color indexed="81"/>
            <rFont val="Tahoma"/>
            <family val="2"/>
          </rPr>
          <t>Amanda Bornstein:</t>
        </r>
        <r>
          <rPr>
            <sz val="9"/>
            <color indexed="81"/>
            <rFont val="Tahoma"/>
            <family val="2"/>
          </rPr>
          <t xml:space="preserve">
Numbers come from HUD Website: https://www.huduser.gov/portal/datasets/fmr/fmrs/FY2024_code/2024summary_erap.odn</t>
        </r>
      </text>
    </comment>
    <comment ref="B139" authorId="1" shapeId="0" xr:uid="{1D4BA3C3-E061-1F45-976A-E4285C42EA8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sharedStrings.xml><?xml version="1.0" encoding="utf-8"?>
<sst xmlns="http://schemas.openxmlformats.org/spreadsheetml/2006/main" count="796" uniqueCount="367">
  <si>
    <t>Instructions</t>
  </si>
  <si>
    <t>This tool serves as a foundation for constructing a financial model akin to the ones you'll need to create in order to assess the feasibility of your project and seek financial support under FIHPP. It also contains supplementary guidelines, explanations, and relevant details to assist you in this process.</t>
  </si>
  <si>
    <t>The tabs and their functionality are as follows.</t>
  </si>
  <si>
    <t xml:space="preserve">1. Fin Sustainability Plan_20 Year: Summarizes the 20 year cash flow results from each of the Building projects in addition to the Organization's income and expenses to show the net income/deficit. Enter data into the yellow fields. </t>
  </si>
  <si>
    <t>2. Existing Property Tab: Summarize and list the cash flow/NOI for the buildings your organization currently owns or operates. It will roll up and link to Row 15,16 on the Fin Sustainability Plan_20 Year.</t>
  </si>
  <si>
    <t>3. Project Tabs: Summarize  the net cash flow for each of the buildings your organization forecasts purchasing during the 20 years.</t>
  </si>
  <si>
    <t xml:space="preserve">Use Preservation Next's Financial Modeling Tool available at the link below to determine what to include.  Enter data from that exersize into the cells (labeled). Use a new tab for each building. It will roll up to the Summary_Operating Budget under Row 14. </t>
  </si>
  <si>
    <t xml:space="preserve"> Preservation Next Financial Model available here: https://preservation-next.enterprisecommunity.org/financial-modeling-tools</t>
  </si>
  <si>
    <t xml:space="preserve">    Project Sources and Uses: Shows all sources of funding and uses for the funding.</t>
  </si>
  <si>
    <t xml:space="preserve">    Property Assumptions: Shows all the information/assumptions that impact the cash inflows/outflows for the property.</t>
  </si>
  <si>
    <t xml:space="preserve">    Rent: Shows the matrix of the number of units, the square feet, the rent expected from the units.  </t>
  </si>
  <si>
    <t xml:space="preserve">    Cash Inflows/(Outflows): Shows the net cash inflows/outflows after considering all the income and expenses specific to the Project/ Building.</t>
  </si>
  <si>
    <t>4. Order of using the Tabs</t>
  </si>
  <si>
    <t>Step 1. Individual Project tabs</t>
  </si>
  <si>
    <t>Step 2. Fin Sustainability Plan_20 Year</t>
  </si>
  <si>
    <t xml:space="preserve">5. Once you complete the Project Tabs, return to the Fin Sustainability Plan_20 Year to phase out how the Sources and Uses for each building will show up in the cash flow under Row 66. </t>
  </si>
  <si>
    <r>
      <t xml:space="preserve">Cells highlighted in yellow with </t>
    </r>
    <r>
      <rPr>
        <sz val="12"/>
        <color rgb="FF0000FF"/>
        <rFont val="Calibri (Body)"/>
      </rPr>
      <t>Blue</t>
    </r>
    <r>
      <rPr>
        <sz val="12"/>
        <color theme="1"/>
        <rFont val="Calibri"/>
        <family val="2"/>
        <scheme val="minor"/>
      </rPr>
      <t xml:space="preserve"> text are input</t>
    </r>
  </si>
  <si>
    <t>Cells with Black text are formulas</t>
  </si>
  <si>
    <t>Cells highlighted in light blue are recommended assumptions</t>
  </si>
  <si>
    <t>6. Project 1 is assumed to start in Year 1. Project 3 is assumed to start in Year 3.</t>
  </si>
  <si>
    <t>7. No change in terms for the loans on existing properties.</t>
  </si>
  <si>
    <t>[ORGANIZATION NAME]</t>
  </si>
  <si>
    <t>2023-24</t>
  </si>
  <si>
    <t>2024-25</t>
  </si>
  <si>
    <t>2025-26</t>
  </si>
  <si>
    <t>2026-27</t>
  </si>
  <si>
    <t>2027-28</t>
  </si>
  <si>
    <t>2028-29</t>
  </si>
  <si>
    <t>2029-30</t>
  </si>
  <si>
    <t>2030-31</t>
  </si>
  <si>
    <t>2031-32</t>
  </si>
  <si>
    <t>2032-33</t>
  </si>
  <si>
    <t>2033-34</t>
  </si>
  <si>
    <t>2035-36</t>
  </si>
  <si>
    <t>2036-37</t>
  </si>
  <si>
    <t>2037-38</t>
  </si>
  <si>
    <t>2038-39</t>
  </si>
  <si>
    <t>2039-40</t>
  </si>
  <si>
    <t>2040-41</t>
  </si>
  <si>
    <t>2041-42</t>
  </si>
  <si>
    <t>2042-43</t>
  </si>
  <si>
    <t>2043-44</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</si>
  <si>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</si>
  <si>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</si>
  <si>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</si>
  <si>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</si>
  <si>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</si>
  <si>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</si>
  <si>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</si>
  <si>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</si>
  <si>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</si>
  <si>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</si>
  <si>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</si>
  <si>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</si>
  <si>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</si>
  <si>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</si>
  <si>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</si>
  <si>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</si>
  <si>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</si>
  <si>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</si>
  <si>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</si>
  <si>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</si>
  <si>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Notes</t>
  </si>
  <si>
    <t>OPERATING INCOME - CASH IN</t>
  </si>
  <si>
    <t>Contributed</t>
  </si>
  <si>
    <t>Government Grants</t>
  </si>
  <si>
    <t>Foundation Grants</t>
  </si>
  <si>
    <t>Individual Contributions</t>
  </si>
  <si>
    <t>Earned Income</t>
  </si>
  <si>
    <t>Real Estate</t>
  </si>
  <si>
    <t>EXISTING</t>
  </si>
  <si>
    <t xml:space="preserve">   Existing Properties (see tab "Existing Property" for detail</t>
  </si>
  <si>
    <t>NEW</t>
  </si>
  <si>
    <t>Project 1 - NOI (see tab "Project 1" for detail)</t>
  </si>
  <si>
    <t>Project 2 - NOI (see tab "Project 2" for detail)</t>
  </si>
  <si>
    <t>Assumed to be purchased in Year 3</t>
  </si>
  <si>
    <t>Ground Lease Income (for CLTs)</t>
  </si>
  <si>
    <t>Developer fees</t>
  </si>
  <si>
    <t>Home Sales Income</t>
  </si>
  <si>
    <t>Property Management Fees</t>
  </si>
  <si>
    <t>Partnership Incentive/Asset Management Fees</t>
  </si>
  <si>
    <t>Consultant/Contract fees</t>
  </si>
  <si>
    <t>Interest</t>
  </si>
  <si>
    <t>Other Earned Income</t>
  </si>
  <si>
    <t>TOTAL INCOME - CASH IN</t>
  </si>
  <si>
    <t>OPERATING EXPENSES - CASH OUT</t>
  </si>
  <si>
    <t>Consultants</t>
  </si>
  <si>
    <t xml:space="preserve">  Real Estate Consultants - PM/Capital Campaign</t>
  </si>
  <si>
    <t xml:space="preserve">  Professional Fees - Accounting/Legal</t>
  </si>
  <si>
    <t xml:space="preserve">  Other </t>
  </si>
  <si>
    <t>Advertising &amp; Marketing</t>
  </si>
  <si>
    <t>General &amp; Admin</t>
  </si>
  <si>
    <t xml:space="preserve">  Insurance</t>
  </si>
  <si>
    <t xml:space="preserve">  Dues</t>
  </si>
  <si>
    <t xml:space="preserve">  Travel</t>
  </si>
  <si>
    <t xml:space="preserve">  Training</t>
  </si>
  <si>
    <t>Insurance (Worker's Comp)</t>
  </si>
  <si>
    <t>Taxes and Licenses</t>
  </si>
  <si>
    <t xml:space="preserve">  Payroll Tax</t>
  </si>
  <si>
    <t xml:space="preserve">  Local Tax</t>
  </si>
  <si>
    <t xml:space="preserve">  License</t>
  </si>
  <si>
    <t xml:space="preserve">Personnel </t>
  </si>
  <si>
    <t xml:space="preserve">Salaries </t>
  </si>
  <si>
    <t>Executive Director</t>
  </si>
  <si>
    <t>Program Manager</t>
  </si>
  <si>
    <t>Asset Manager</t>
  </si>
  <si>
    <t>Accountant/Admin</t>
  </si>
  <si>
    <t>Fringe - Benefits &amp; Taxes (28% of Salaries)</t>
  </si>
  <si>
    <t>Repairs and Maintenance</t>
  </si>
  <si>
    <t>Occupancy</t>
  </si>
  <si>
    <t>Office Expenses</t>
  </si>
  <si>
    <t>Other</t>
  </si>
  <si>
    <t>TOTAL EXPENSES - CASH OUT</t>
  </si>
  <si>
    <t>Net Surplus /(Deficit)</t>
  </si>
  <si>
    <t>Other operating expenses</t>
  </si>
  <si>
    <t>Released from restriction</t>
  </si>
  <si>
    <t>TOTAL OPERATING SURPLUS/(DEFICIT)</t>
  </si>
  <si>
    <t>CAPITAL SOURCES</t>
  </si>
  <si>
    <t>Property 1</t>
  </si>
  <si>
    <t>Property 2</t>
  </si>
  <si>
    <t>Total Capital Sources inflow</t>
  </si>
  <si>
    <t>CAPITAL USES</t>
  </si>
  <si>
    <t>Total Capital Expenses</t>
  </si>
  <si>
    <t>TOTAL CAPITAL SURPLUS/(DEFICIT)</t>
  </si>
  <si>
    <t>Beginning Cash</t>
  </si>
  <si>
    <t>Ending Cash (Operations and Capital)</t>
  </si>
  <si>
    <t>Organization Level Debt</t>
  </si>
  <si>
    <t>Line of Credit</t>
  </si>
  <si>
    <t>Interest (in case of draw down of LOC)</t>
  </si>
  <si>
    <t>Net Cash Balance</t>
  </si>
  <si>
    <t>Assumptions</t>
  </si>
  <si>
    <t>Increase in Income</t>
  </si>
  <si>
    <t xml:space="preserve">Increase in Expenses </t>
  </si>
  <si>
    <t>PROPERTY SUMMARY</t>
  </si>
  <si>
    <t>General Information</t>
  </si>
  <si>
    <t>Net Operating Income</t>
  </si>
  <si>
    <t>Financial Ratios</t>
  </si>
  <si>
    <t>ID</t>
  </si>
  <si>
    <t>Name</t>
  </si>
  <si>
    <t>Type</t>
  </si>
  <si>
    <t>Purchase Price</t>
  </si>
  <si>
    <t xml:space="preserve">Loan Amount </t>
  </si>
  <si>
    <t>interest rate</t>
  </si>
  <si>
    <t># Months Left on loan</t>
  </si>
  <si>
    <t>Total Annual Income</t>
  </si>
  <si>
    <t>Total Annual Expenses</t>
  </si>
  <si>
    <r>
      <t xml:space="preserve">Net Operating Income ('NOI') </t>
    </r>
    <r>
      <rPr>
        <i/>
        <sz val="12"/>
        <color theme="3"/>
        <rFont val="Calibri"/>
        <family val="2"/>
        <scheme val="minor"/>
      </rPr>
      <t>before</t>
    </r>
    <r>
      <rPr>
        <b/>
        <sz val="12"/>
        <color theme="3"/>
        <rFont val="Calibri"/>
        <family val="2"/>
        <scheme val="minor"/>
      </rPr>
      <t xml:space="preserve"> debt service</t>
    </r>
  </si>
  <si>
    <t>Annual Debt Service</t>
  </si>
  <si>
    <t>Net Property Cash Flow</t>
  </si>
  <si>
    <t>DSCR</t>
  </si>
  <si>
    <t>Property A</t>
  </si>
  <si>
    <t>Residential</t>
  </si>
  <si>
    <t>Property B</t>
  </si>
  <si>
    <t>Mixed-Use</t>
  </si>
  <si>
    <t>Property C</t>
  </si>
  <si>
    <t>Property D</t>
  </si>
  <si>
    <t>Property E</t>
  </si>
  <si>
    <t>Property F</t>
  </si>
  <si>
    <t>Property G</t>
  </si>
  <si>
    <t>Property H</t>
  </si>
  <si>
    <t>Property I</t>
  </si>
  <si>
    <t>Property J</t>
  </si>
  <si>
    <t>Property K</t>
  </si>
  <si>
    <t>Property L</t>
  </si>
  <si>
    <t>Property M</t>
  </si>
  <si>
    <t>Property N</t>
  </si>
  <si>
    <t>Property O</t>
  </si>
  <si>
    <t>Property P</t>
  </si>
  <si>
    <t>Property Q</t>
  </si>
  <si>
    <t>Property R</t>
  </si>
  <si>
    <t>Property S</t>
  </si>
  <si>
    <t>Property T</t>
  </si>
  <si>
    <t>Property U</t>
  </si>
  <si>
    <t>Property V</t>
  </si>
  <si>
    <t>Property W</t>
  </si>
  <si>
    <t>Property X</t>
  </si>
  <si>
    <t>Property Y</t>
  </si>
  <si>
    <t>Property Z</t>
  </si>
  <si>
    <t>Property AA</t>
  </si>
  <si>
    <t>Property AB</t>
  </si>
  <si>
    <t>Property AC</t>
  </si>
  <si>
    <t>Property AD</t>
  </si>
  <si>
    <t>Property AE</t>
  </si>
  <si>
    <t>Property AF</t>
  </si>
  <si>
    <t>Property AG</t>
  </si>
  <si>
    <t>Property AH</t>
  </si>
  <si>
    <t>Property AI</t>
  </si>
  <si>
    <t>Property AJ</t>
  </si>
  <si>
    <t>Property AK</t>
  </si>
  <si>
    <t>Property AL</t>
  </si>
  <si>
    <t>Property AM</t>
  </si>
  <si>
    <t>Property AN</t>
  </si>
  <si>
    <t>Property AO</t>
  </si>
  <si>
    <t>Property AP</t>
  </si>
  <si>
    <t>Property AQ</t>
  </si>
  <si>
    <t>Property AR</t>
  </si>
  <si>
    <t>Property AS</t>
  </si>
  <si>
    <t>Property AT</t>
  </si>
  <si>
    <t>Property AU</t>
  </si>
  <si>
    <t>Property AV</t>
  </si>
  <si>
    <t>Property AW</t>
  </si>
  <si>
    <t>Property AX</t>
  </si>
  <si>
    <t>Project 1</t>
  </si>
  <si>
    <t>Property Details</t>
  </si>
  <si>
    <t>Property Address</t>
  </si>
  <si>
    <t>306 *****  St</t>
  </si>
  <si>
    <t>FIHPP Loan</t>
  </si>
  <si>
    <t>Hard Debt</t>
  </si>
  <si>
    <t>Northern California</t>
  </si>
  <si>
    <t>County</t>
  </si>
  <si>
    <t>San Joaquin</t>
  </si>
  <si>
    <t>Debt Calculator</t>
  </si>
  <si>
    <t>Loan Amount:</t>
  </si>
  <si>
    <t>Term, Months:</t>
  </si>
  <si>
    <t xml:space="preserve">   Monthly Calculated Pmt:</t>
  </si>
  <si>
    <t>City</t>
  </si>
  <si>
    <t>********</t>
  </si>
  <si>
    <t>Zip</t>
  </si>
  <si>
    <t>95202-1765</t>
  </si>
  <si>
    <t>Ann. Int. Rate:</t>
  </si>
  <si>
    <t>1st Pmt Month:</t>
  </si>
  <si>
    <t>First Pmt Year:</t>
  </si>
  <si>
    <t>FIHPP Geographic Location</t>
  </si>
  <si>
    <t>Date of Acquistion</t>
  </si>
  <si>
    <t>%</t>
  </si>
  <si>
    <t>FIHPP Grant</t>
  </si>
  <si>
    <t>Yes</t>
  </si>
  <si>
    <t>No</t>
  </si>
  <si>
    <t>FIHPP Loan Repayment</t>
  </si>
  <si>
    <t>Interest Only</t>
  </si>
  <si>
    <t>COSR</t>
  </si>
  <si>
    <t>Project Sources and Uses</t>
  </si>
  <si>
    <t>SOURCES</t>
  </si>
  <si>
    <t>Acquisition</t>
  </si>
  <si>
    <t>Construction/Rehab</t>
  </si>
  <si>
    <t>Total</t>
  </si>
  <si>
    <t>Savings/Reserves</t>
  </si>
  <si>
    <t xml:space="preserve">FIHPP Grant </t>
  </si>
  <si>
    <t>Specific to FIHPP: Max $500,000 per unit</t>
  </si>
  <si>
    <t>Donations (Capital campaign/fundraising)</t>
  </si>
  <si>
    <t>Soft Debt</t>
  </si>
  <si>
    <t>Total Sources</t>
  </si>
  <si>
    <t>-</t>
  </si>
  <si>
    <t>USES</t>
  </si>
  <si>
    <t>Construction (hard costs)</t>
  </si>
  <si>
    <t>Construction Costs</t>
  </si>
  <si>
    <t>Contingency (no less than 15%)</t>
  </si>
  <si>
    <t>Soft Costs</t>
  </si>
  <si>
    <t>Architectural/Engineering</t>
  </si>
  <si>
    <t xml:space="preserve">Consultants </t>
  </si>
  <si>
    <t xml:space="preserve">  Project Manager</t>
  </si>
  <si>
    <t xml:space="preserve">  Construction Manager</t>
  </si>
  <si>
    <t xml:space="preserve">  Financial Manager</t>
  </si>
  <si>
    <r>
      <t xml:space="preserve">Financing Fees </t>
    </r>
    <r>
      <rPr>
        <i/>
        <sz val="12"/>
        <color theme="1"/>
        <rFont val="Calibri"/>
        <family val="2"/>
        <scheme val="minor"/>
      </rPr>
      <t>&lt;&lt;1% of Hard debt</t>
    </r>
  </si>
  <si>
    <t>Appraisal</t>
  </si>
  <si>
    <t>Environmental Studies</t>
  </si>
  <si>
    <t>Suvey/Engineering Studies</t>
  </si>
  <si>
    <t>Permits/fees</t>
  </si>
  <si>
    <t>Legal</t>
  </si>
  <si>
    <t>Relocation</t>
  </si>
  <si>
    <t>Other Soft Costs</t>
  </si>
  <si>
    <t>Soft Cost Contingency (10%)</t>
  </si>
  <si>
    <t>Developer Fee</t>
  </si>
  <si>
    <t>Reserves</t>
  </si>
  <si>
    <t>Replacement Reserves</t>
  </si>
  <si>
    <t>Operating Reserve</t>
  </si>
  <si>
    <t>Total Uses</t>
  </si>
  <si>
    <t>Check</t>
  </si>
  <si>
    <t>Project Assumptions - Input</t>
  </si>
  <si>
    <t># Residential Units</t>
  </si>
  <si>
    <t># Parking Spaces</t>
  </si>
  <si>
    <t>Rate of Increase in Income</t>
  </si>
  <si>
    <t>Rate of Increase in Expenses (other than Property Tax)</t>
  </si>
  <si>
    <t>Square Feet</t>
  </si>
  <si>
    <t>Hard debt (other than FIHPP loan)</t>
  </si>
  <si>
    <t>Project Assumptions - Recommended</t>
  </si>
  <si>
    <t>Rate of Vacancy</t>
  </si>
  <si>
    <t xml:space="preserve">&lt;&lt; May be higher based on demographics </t>
  </si>
  <si>
    <t>Property Tax (1st Year) - Ad Valorem taxes</t>
  </si>
  <si>
    <t>&lt;&lt; Based on industry benchmarks</t>
  </si>
  <si>
    <t>Property Tax (1st Year) - Special assessments</t>
  </si>
  <si>
    <t>Rate of Increase in Property Tax</t>
  </si>
  <si>
    <t>Replacement reserve (per sq ft)</t>
  </si>
  <si>
    <t>Asset Management Fee</t>
  </si>
  <si>
    <t>&lt;&lt; Based on industry averages</t>
  </si>
  <si>
    <t>If Partial YR # mos</t>
  </si>
  <si>
    <t>Full YR</t>
  </si>
  <si>
    <t xml:space="preserve">Monthly Income </t>
  </si>
  <si>
    <t>Units</t>
  </si>
  <si>
    <t>Unit Count</t>
  </si>
  <si>
    <t>Rent/Unit/Month</t>
  </si>
  <si>
    <t>Rent/Month</t>
  </si>
  <si>
    <t>$/SF</t>
  </si>
  <si>
    <t>AMI</t>
  </si>
  <si>
    <t>0BR</t>
  </si>
  <si>
    <t>1BR</t>
  </si>
  <si>
    <t>2BR</t>
  </si>
  <si>
    <t>3BR</t>
  </si>
  <si>
    <t>Total Units</t>
  </si>
  <si>
    <t>Total Units 50% AMI or less</t>
  </si>
  <si>
    <t>Average AMI</t>
  </si>
  <si>
    <t>Monthly Cash Inflows/ (Outflows)</t>
  </si>
  <si>
    <t>MONTHLY INCOME</t>
  </si>
  <si>
    <t>Per Unit</t>
  </si>
  <si>
    <t>Rent</t>
  </si>
  <si>
    <t>Parking per space</t>
  </si>
  <si>
    <t>Laundry</t>
  </si>
  <si>
    <t>Vacancy (Rent, Parking, Laundry)</t>
  </si>
  <si>
    <t xml:space="preserve">Pet </t>
  </si>
  <si>
    <t xml:space="preserve">Other </t>
  </si>
  <si>
    <t>TOTAL MONTHLY INCOME</t>
  </si>
  <si>
    <t>MONTHLY EXPENSES</t>
  </si>
  <si>
    <t>Administrative Expenses (Year 1)</t>
  </si>
  <si>
    <t>Legal &amp; Accounting</t>
  </si>
  <si>
    <t>Management Fees</t>
  </si>
  <si>
    <t>Advertising</t>
  </si>
  <si>
    <t>Audit</t>
  </si>
  <si>
    <t>Other (please specify)</t>
  </si>
  <si>
    <t>Total Administrative</t>
  </si>
  <si>
    <t>Operating Expenses</t>
  </si>
  <si>
    <t>Utilities (gas, electric, water, sewer)</t>
  </si>
  <si>
    <t>Trash Removal</t>
  </si>
  <si>
    <t>Onsite Property Manager</t>
  </si>
  <si>
    <t>&lt;&lt;For projects with Units &gt;16, include Salary &amp; benefits for Onsite Property Mgr</t>
  </si>
  <si>
    <t>Fringe - Benefits &amp; Taxes</t>
  </si>
  <si>
    <t>Property management - Other</t>
  </si>
  <si>
    <t>Total Operating</t>
  </si>
  <si>
    <t>Maintenance Expenses</t>
  </si>
  <si>
    <t>Maintenance Supplies</t>
  </si>
  <si>
    <t>Repairs</t>
  </si>
  <si>
    <t>Extermination</t>
  </si>
  <si>
    <t>Other (elevator, etc.)</t>
  </si>
  <si>
    <t>Total Maintenance</t>
  </si>
  <si>
    <t>Other Expenses</t>
  </si>
  <si>
    <t>Property Tax - Ad valorem</t>
  </si>
  <si>
    <t>&lt;&lt;Assumed to be a Nonprofit that qualifies for welfare tax credit. Takes 2 years to get the exemption. Refund/credit received in Year 3.</t>
  </si>
  <si>
    <t>Property Tax - Special Assessments</t>
  </si>
  <si>
    <t>Property Insurance</t>
  </si>
  <si>
    <t>Replacement Reserve</t>
  </si>
  <si>
    <t>Total Other</t>
  </si>
  <si>
    <t>TOTAL MONTHLY EXPENSES</t>
  </si>
  <si>
    <t>Net Cash Inflows/(Outflows)</t>
  </si>
  <si>
    <t>&lt;&lt; Inputs for the below table will be generated by first filling out the Preservation next model: https://preservation-next.enterprisecommunity.org/financial-modeling-tools</t>
  </si>
  <si>
    <t>Projected Payments from Cash Flow</t>
  </si>
  <si>
    <t>Deferred Developer Fees</t>
  </si>
  <si>
    <t>Hard Debt  #1</t>
  </si>
  <si>
    <t>Partnership Incentive Fees</t>
  </si>
  <si>
    <t>Asset Management Fees</t>
  </si>
  <si>
    <t>Cash Remaining Expected After Payments</t>
  </si>
  <si>
    <t>Capitalized Operating Subsidy Reserve (COSR) (Calculated Annually Starting from Columns I)</t>
  </si>
  <si>
    <t>DCSR</t>
  </si>
  <si>
    <t>UPDATE AMI TABLE FOR APPROPRIATE JURISDICTION AND YEAR</t>
  </si>
  <si>
    <t>Household size</t>
  </si>
  <si>
    <t>1 Person</t>
  </si>
  <si>
    <t>2 Person</t>
  </si>
  <si>
    <t>3 Person</t>
  </si>
  <si>
    <t>4 Person</t>
  </si>
  <si>
    <t>5 Person</t>
  </si>
  <si>
    <t>6 person</t>
  </si>
  <si>
    <t>7 Person</t>
  </si>
  <si>
    <t>8 Person</t>
  </si>
  <si>
    <t>From: https://www.huduser.gov/portal/home.html</t>
  </si>
  <si>
    <t>50% AMI (HUD Very Low)</t>
  </si>
  <si>
    <t>100% Area Median Income</t>
  </si>
  <si>
    <t>Half-person</t>
  </si>
  <si>
    <t>Project 2</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</si>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</sst>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
  </numFmts>
  <fonts count="41">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rgb="FF0000FF"/>
      <name val="Calibri"/>
      <family val="2"/>
      <scheme val="minor"/>
    </font>
    <font>
      <sz val="8"/>
      <name val="Calibri"/>
      <family val="2"/>
      <scheme val="minor"/>
    </font>
    <font>
      <b/>
      <sz val="12"/>
      <name val="Calibri"/>
      <family val="2"/>
      <scheme val="minor"/>
    </font>
    <font>
      <sz val="12"/>
      <color rgb="FF0000FF"/>
      <name val="Calibri (Body)"/>
    </font>
    <font>
      <i/>
      <sz val="12"/>
      <color theme="1"/>
      <name val="Calibri"/>
      <family val="2"/>
      <scheme val="minor"/>
    </font>
    <font>
      <sz val="12"/>
      <color theme="9" tint="-0.249977111117893"/>
      <name val="Calibri"/>
      <family val="2"/>
      <scheme val="minor"/>
    </font>
    <font>
      <i/>
      <sz val="12"/>
      <color theme="9" tint="-0.249977111117893"/>
      <name val="Calibri"/>
      <family val="2"/>
      <scheme val="minor"/>
    </font>
    <font>
      <sz val="12"/>
      <name val="Arial"/>
      <family val="2"/>
    </font>
    <font>
      <sz val="18"/>
      <name val="Arial"/>
      <family val="2"/>
    </font>
    <font>
      <sz val="8"/>
      <name val="Arial"/>
      <family val="2"/>
    </font>
    <font>
      <b/>
      <sz val="12"/>
      <color theme="3"/>
      <name val="Calibri"/>
      <family val="2"/>
      <scheme val="minor"/>
    </font>
    <font>
      <sz val="10"/>
      <color rgb="FF000000"/>
      <name val="Calibri"/>
      <family val="2"/>
      <scheme val="minor"/>
    </font>
    <font>
      <sz val="12"/>
      <color rgb="FF052656"/>
      <name val="Calibri"/>
      <family val="2"/>
      <scheme val="minor"/>
    </font>
    <font>
      <b/>
      <sz val="12"/>
      <color rgb="FF052656"/>
      <name val="Calibri"/>
      <family val="2"/>
      <scheme val="minor"/>
    </font>
    <font>
      <b/>
      <i/>
      <sz val="12"/>
      <color theme="9" tint="-0.249977111117893"/>
      <name val="Calibri"/>
      <family val="2"/>
      <scheme val="minor"/>
    </font>
    <font>
      <u/>
      <sz val="12"/>
      <color theme="10"/>
      <name val="Calibri"/>
      <family val="2"/>
      <scheme val="minor"/>
    </font>
    <font>
      <sz val="10"/>
      <color indexed="8"/>
      <name val="Geneva"/>
      <family val="2"/>
    </font>
    <font>
      <sz val="10"/>
      <color indexed="8"/>
      <name val="Arial"/>
      <family val="2"/>
    </font>
    <font>
      <sz val="10"/>
      <color indexed="12"/>
      <name val="Arial"/>
      <family val="2"/>
    </font>
    <font>
      <sz val="10"/>
      <color rgb="FF0000FF"/>
      <name val="Geneva"/>
      <family val="2"/>
    </font>
    <font>
      <b/>
      <sz val="10"/>
      <color indexed="8"/>
      <name val="Arial"/>
      <family val="2"/>
    </font>
    <font>
      <i/>
      <sz val="12"/>
      <color theme="3"/>
      <name val="Calibri"/>
      <family val="2"/>
      <scheme val="minor"/>
    </font>
    <font>
      <b/>
      <sz val="12"/>
      <color rgb="FF0000FF"/>
      <name val="Calibri"/>
      <family val="2"/>
      <scheme val="minor"/>
    </font>
    <font>
      <b/>
      <i/>
      <sz val="12"/>
      <color theme="1"/>
      <name val="Calibri"/>
      <family val="2"/>
      <scheme val="minor"/>
    </font>
    <font>
      <b/>
      <sz val="12"/>
      <color theme="9" tint="-0.249977111117893"/>
      <name val="Calibri"/>
      <family val="2"/>
      <scheme val="minor"/>
    </font>
    <font>
      <sz val="10"/>
      <color theme="1"/>
      <name val="Arial"/>
      <family val="2"/>
    </font>
    <font>
      <sz val="10"/>
      <color rgb="FF0000FF"/>
      <name val="Arial"/>
      <family val="2"/>
    </font>
    <font>
      <sz val="12"/>
      <name val="Calibri"/>
      <family val="2"/>
      <scheme val="minor"/>
    </font>
    <font>
      <sz val="9"/>
      <color indexed="81"/>
      <name val="Tahoma"/>
      <family val="2"/>
    </font>
    <font>
      <b/>
      <sz val="9"/>
      <color indexed="81"/>
      <name val="Tahoma"/>
      <family val="2"/>
    </font>
    <font>
      <sz val="12"/>
      <color rgb="FF000000"/>
      <name val="Calibri"/>
      <family val="2"/>
      <scheme val="minor"/>
    </font>
    <font>
      <i/>
      <sz val="12"/>
      <color rgb="FF000000"/>
      <name val="Calibri"/>
      <family val="2"/>
      <scheme val="minor"/>
    </font>
    <font>
      <b/>
      <sz val="12"/>
      <color rgb="FF000000"/>
      <name val="Calibri"/>
      <family val="2"/>
      <scheme val="minor"/>
    </font>
    <font>
      <sz val="12"/>
      <color rgb="FF252832"/>
      <name val="Calibri"/>
      <family val="2"/>
      <scheme val="minor"/>
    </font>
    <font>
      <b/>
      <sz val="12"/>
      <color rgb="FF252832"/>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9C6"/>
        <bgColor indexed="64"/>
      </patternFill>
    </fill>
    <fill>
      <patternFill patternType="solid">
        <fgColor rgb="FFFFF9C6"/>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52656"/>
        <bgColor indexed="64"/>
      </patternFill>
    </fill>
    <fill>
      <patternFill patternType="solid">
        <fgColor rgb="FFD8D8D8"/>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37">
    <border>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right style="thin">
        <color indexed="64"/>
      </right>
      <top style="thin">
        <color indexed="64"/>
      </top>
      <bottom style="medium">
        <color indexed="64"/>
      </bottom>
      <diagonal/>
    </border>
    <border>
      <left/>
      <right/>
      <top/>
      <bottom style="double">
        <color indexed="64"/>
      </bottom>
      <diagonal/>
    </border>
    <border>
      <left style="thin">
        <color rgb="FFB3E2F5"/>
      </left>
      <right/>
      <top style="thin">
        <color rgb="FFB3E2F5"/>
      </top>
      <bottom/>
      <diagonal/>
    </border>
    <border>
      <left style="thin">
        <color rgb="FFB3E2F5"/>
      </left>
      <right style="thin">
        <color rgb="FFB3E2F5"/>
      </right>
      <top style="thin">
        <color rgb="FFB3E2F5"/>
      </top>
      <bottom/>
      <diagonal/>
    </border>
    <border>
      <left/>
      <right/>
      <top style="thin">
        <color rgb="FFB3E2F5"/>
      </top>
      <bottom/>
      <diagonal/>
    </border>
    <border>
      <left style="thin">
        <color rgb="FFB3E2F5"/>
      </left>
      <right/>
      <top/>
      <bottom/>
      <diagonal/>
    </border>
    <border>
      <left style="thin">
        <color rgb="FFB3E2F5"/>
      </left>
      <right style="thin">
        <color rgb="FFB3E2F5"/>
      </right>
      <top/>
      <bottom style="thin">
        <color rgb="FFB3E2F5"/>
      </bottom>
      <diagonal/>
    </border>
    <border>
      <left style="thin">
        <color rgb="FFB3E2F5"/>
      </left>
      <right style="thin">
        <color rgb="FFB3E2F5"/>
      </right>
      <top/>
      <bottom/>
      <diagonal/>
    </border>
    <border>
      <left style="thin">
        <color rgb="FFB3E2F5"/>
      </left>
      <right/>
      <top/>
      <bottom style="thin">
        <color rgb="FFB3E2F5"/>
      </bottom>
      <diagonal/>
    </border>
    <border>
      <left/>
      <right/>
      <top/>
      <bottom style="thin">
        <color rgb="FFB3E2F5"/>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rgb="FF000000"/>
      </right>
      <top/>
      <bottom/>
      <diagonal/>
    </border>
  </borders>
  <cellStyleXfs count="21">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3" fillId="0" borderId="0">
      <alignment vertical="top"/>
    </xf>
    <xf numFmtId="4" fontId="13" fillId="0" borderId="0" applyFont="0" applyFill="0" applyBorder="0" applyAlignment="0" applyProtection="0"/>
    <xf numFmtId="3" fontId="13" fillId="0" borderId="0" applyFont="0" applyFill="0" applyBorder="0" applyAlignment="0" applyProtection="0"/>
    <xf numFmtId="7" fontId="13" fillId="0" borderId="0" applyFont="0" applyFill="0" applyBorder="0" applyAlignment="0" applyProtection="0"/>
    <xf numFmtId="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ont="0" applyFill="0" applyAlignment="0" applyProtection="0"/>
    <xf numFmtId="0" fontId="15" fillId="0" borderId="0" applyNumberFormat="0" applyFont="0" applyFill="0" applyAlignment="0" applyProtection="0"/>
    <xf numFmtId="10" fontId="13" fillId="0" borderId="0" applyFont="0" applyFill="0" applyBorder="0" applyAlignment="0" applyProtection="0"/>
    <xf numFmtId="0" fontId="13" fillId="0" borderId="15" applyNumberFormat="0" applyFont="0" applyBorder="0" applyAlignment="0" applyProtection="0"/>
    <xf numFmtId="0" fontId="1" fillId="0" borderId="0"/>
    <xf numFmtId="7" fontId="13" fillId="0" borderId="0" applyFont="0" applyFill="0" applyBorder="0" applyAlignment="0" applyProtection="0"/>
    <xf numFmtId="10" fontId="13" fillId="0" borderId="0" applyFont="0" applyFill="0" applyBorder="0" applyAlignment="0" applyProtection="0"/>
    <xf numFmtId="0" fontId="17" fillId="0" borderId="0"/>
    <xf numFmtId="0" fontId="21" fillId="0" borderId="0" applyNumberFormat="0" applyFill="0" applyBorder="0" applyAlignment="0" applyProtection="0"/>
    <xf numFmtId="0" fontId="22" fillId="0" borderId="0"/>
  </cellStyleXfs>
  <cellXfs count="214">
    <xf numFmtId="0" fontId="0" fillId="0" borderId="0" xfId="0"/>
    <xf numFmtId="0" fontId="4" fillId="0" borderId="0" xfId="0" applyFont="1"/>
    <xf numFmtId="3" fontId="0" fillId="0" borderId="0" xfId="0" applyNumberFormat="1"/>
    <xf numFmtId="0" fontId="0" fillId="0" borderId="3" xfId="0" applyBorder="1"/>
    <xf numFmtId="0" fontId="4" fillId="0" borderId="5" xfId="0" applyFont="1" applyBorder="1"/>
    <xf numFmtId="0" fontId="4" fillId="0" borderId="2" xfId="0" applyFont="1" applyBorder="1"/>
    <xf numFmtId="0" fontId="0" fillId="0" borderId="7" xfId="0" applyBorder="1"/>
    <xf numFmtId="0" fontId="4" fillId="0" borderId="7" xfId="0" applyFont="1" applyBorder="1"/>
    <xf numFmtId="0" fontId="0" fillId="0" borderId="8" xfId="0" applyBorder="1"/>
    <xf numFmtId="0" fontId="4" fillId="0" borderId="9" xfId="0" applyFont="1" applyBorder="1"/>
    <xf numFmtId="0" fontId="0" fillId="0" borderId="9" xfId="0" applyBorder="1"/>
    <xf numFmtId="0" fontId="3" fillId="2" borderId="5" xfId="0" applyFont="1" applyFill="1" applyBorder="1" applyAlignment="1">
      <alignment horizontal="left"/>
    </xf>
    <xf numFmtId="0" fontId="3" fillId="0" borderId="0" xfId="0" applyFont="1" applyAlignment="1">
      <alignment horizontal="left"/>
    </xf>
    <xf numFmtId="0" fontId="4" fillId="0" borderId="10" xfId="0" applyFont="1" applyBorder="1"/>
    <xf numFmtId="3" fontId="6" fillId="4" borderId="3"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0" fillId="0" borderId="10" xfId="0" applyBorder="1"/>
    <xf numFmtId="165" fontId="0" fillId="0" borderId="0" xfId="0" applyNumberFormat="1"/>
    <xf numFmtId="164" fontId="0" fillId="0" borderId="0" xfId="0" applyNumberFormat="1"/>
    <xf numFmtId="164" fontId="0" fillId="0" borderId="4" xfId="0" applyNumberFormat="1" applyBorder="1"/>
    <xf numFmtId="0" fontId="4" fillId="0" borderId="0" xfId="0" applyFont="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xf>
    <xf numFmtId="0" fontId="4" fillId="3" borderId="0" xfId="0" applyFont="1" applyFill="1" applyAlignment="1">
      <alignment horizontal="left"/>
    </xf>
    <xf numFmtId="164" fontId="4" fillId="3" borderId="0" xfId="0" applyNumberFormat="1" applyFont="1" applyFill="1" applyAlignment="1">
      <alignment horizontal="right"/>
    </xf>
    <xf numFmtId="0" fontId="0" fillId="3" borderId="0" xfId="0" applyFill="1"/>
    <xf numFmtId="0" fontId="4" fillId="3" borderId="0" xfId="0" applyFont="1" applyFill="1" applyAlignment="1">
      <alignment vertical="center"/>
    </xf>
    <xf numFmtId="0" fontId="4" fillId="3" borderId="0" xfId="0" applyFont="1" applyFill="1"/>
    <xf numFmtId="164" fontId="4" fillId="3" borderId="0" xfId="0" applyNumberFormat="1" applyFont="1" applyFill="1"/>
    <xf numFmtId="5" fontId="0" fillId="0" borderId="0" xfId="0" applyNumberFormat="1"/>
    <xf numFmtId="0" fontId="5" fillId="0" borderId="0" xfId="0" applyFont="1" applyAlignment="1">
      <alignment horizontal="left"/>
    </xf>
    <xf numFmtId="0" fontId="5" fillId="0" borderId="0" xfId="0" applyFont="1" applyAlignment="1">
      <alignment horizontal="center"/>
    </xf>
    <xf numFmtId="5" fontId="4" fillId="0" borderId="0" xfId="0" applyNumberFormat="1" applyFont="1"/>
    <xf numFmtId="5" fontId="4" fillId="0" borderId="2" xfId="0" applyNumberFormat="1" applyFont="1" applyBorder="1"/>
    <xf numFmtId="5" fontId="4" fillId="0" borderId="11" xfId="0" applyNumberFormat="1" applyFont="1" applyBorder="1"/>
    <xf numFmtId="0" fontId="3" fillId="2" borderId="5" xfId="0" applyFont="1" applyFill="1" applyBorder="1" applyAlignment="1">
      <alignment horizontal="center" vertical="center"/>
    </xf>
    <xf numFmtId="5" fontId="0" fillId="0" borderId="9" xfId="0" applyNumberFormat="1" applyBorder="1"/>
    <xf numFmtId="0" fontId="4" fillId="4" borderId="7" xfId="0" applyFont="1" applyFill="1" applyBorder="1" applyAlignment="1">
      <alignment horizontal="center" vertical="center"/>
    </xf>
    <xf numFmtId="10" fontId="0" fillId="0" borderId="0" xfId="0" applyNumberFormat="1"/>
    <xf numFmtId="9" fontId="0" fillId="0" borderId="0" xfId="0" applyNumberFormat="1"/>
    <xf numFmtId="3" fontId="4" fillId="0" borderId="0" xfId="1" applyNumberFormat="1" applyFont="1"/>
    <xf numFmtId="0" fontId="4" fillId="0" borderId="0" xfId="0" applyFont="1" applyAlignment="1">
      <alignment horizontal="left"/>
    </xf>
    <xf numFmtId="0" fontId="4" fillId="3" borderId="12" xfId="0" applyFont="1" applyFill="1" applyBorder="1" applyAlignment="1">
      <alignment horizontal="center"/>
    </xf>
    <xf numFmtId="164" fontId="0" fillId="0" borderId="7" xfId="0" applyNumberFormat="1" applyBorder="1"/>
    <xf numFmtId="164" fontId="4" fillId="0" borderId="12" xfId="0" applyNumberFormat="1" applyFont="1" applyBorder="1"/>
    <xf numFmtId="164" fontId="4" fillId="0" borderId="10" xfId="0" applyNumberFormat="1" applyFont="1" applyBorder="1"/>
    <xf numFmtId="164" fontId="4" fillId="0" borderId="1" xfId="0" applyNumberFormat="1" applyFont="1" applyBorder="1"/>
    <xf numFmtId="0" fontId="4" fillId="3" borderId="11" xfId="0" applyFont="1" applyFill="1" applyBorder="1"/>
    <xf numFmtId="164" fontId="4" fillId="3" borderId="11" xfId="0" applyNumberFormat="1" applyFont="1" applyFill="1" applyBorder="1"/>
    <xf numFmtId="0" fontId="6" fillId="4" borderId="0" xfId="0" applyFont="1" applyFill="1"/>
    <xf numFmtId="10" fontId="6" fillId="4" borderId="0" xfId="0" applyNumberFormat="1" applyFont="1" applyFill="1"/>
    <xf numFmtId="9" fontId="6" fillId="4" borderId="0" xfId="0" applyNumberFormat="1" applyFont="1" applyFill="1"/>
    <xf numFmtId="3" fontId="6" fillId="4" borderId="0" xfId="1" applyNumberFormat="1" applyFont="1" applyFill="1"/>
    <xf numFmtId="164" fontId="4" fillId="0" borderId="0" xfId="0" applyNumberFormat="1" applyFont="1" applyAlignment="1">
      <alignment horizontal="right"/>
    </xf>
    <xf numFmtId="164" fontId="4" fillId="0" borderId="9" xfId="0" applyNumberFormat="1" applyFont="1" applyBorder="1" applyAlignment="1">
      <alignment horizontal="right"/>
    </xf>
    <xf numFmtId="164" fontId="6" fillId="4" borderId="0" xfId="0" applyNumberFormat="1" applyFont="1" applyFill="1"/>
    <xf numFmtId="164" fontId="6" fillId="5" borderId="0" xfId="0" applyNumberFormat="1" applyFont="1" applyFill="1" applyAlignment="1" applyProtection="1">
      <alignment horizontal="right"/>
      <protection locked="0"/>
    </xf>
    <xf numFmtId="5" fontId="6" fillId="4" borderId="0" xfId="0" applyNumberFormat="1" applyFont="1" applyFill="1"/>
    <xf numFmtId="0" fontId="4" fillId="6" borderId="0" xfId="0" applyFont="1" applyFill="1"/>
    <xf numFmtId="0" fontId="0" fillId="6" borderId="0" xfId="0" applyFill="1"/>
    <xf numFmtId="0" fontId="0" fillId="6" borderId="0" xfId="0" applyFill="1" applyAlignment="1">
      <alignment wrapText="1"/>
    </xf>
    <xf numFmtId="0" fontId="10" fillId="0" borderId="0" xfId="0" applyFont="1"/>
    <xf numFmtId="0" fontId="11" fillId="0" borderId="0" xfId="0" applyFont="1"/>
    <xf numFmtId="9" fontId="6" fillId="4" borderId="3" xfId="2" applyFont="1" applyFill="1" applyBorder="1"/>
    <xf numFmtId="0" fontId="4" fillId="3" borderId="3" xfId="0" applyFont="1" applyFill="1" applyBorder="1"/>
    <xf numFmtId="0" fontId="0" fillId="3" borderId="3" xfId="0" applyFill="1" applyBorder="1"/>
    <xf numFmtId="0" fontId="11" fillId="0" borderId="0" xfId="0" applyFont="1" applyAlignment="1">
      <alignment horizontal="left" indent="1"/>
    </xf>
    <xf numFmtId="0" fontId="4" fillId="7" borderId="0" xfId="0" applyFont="1" applyFill="1"/>
    <xf numFmtId="0" fontId="11" fillId="7" borderId="0" xfId="0" applyFont="1" applyFill="1" applyAlignment="1">
      <alignment horizontal="left" indent="1"/>
    </xf>
    <xf numFmtId="5" fontId="0" fillId="4" borderId="0" xfId="0" applyNumberFormat="1" applyFill="1"/>
    <xf numFmtId="5" fontId="0" fillId="0" borderId="11" xfId="0" applyNumberFormat="1" applyBorder="1"/>
    <xf numFmtId="5" fontId="0" fillId="0" borderId="2" xfId="0" applyNumberFormat="1" applyBorder="1"/>
    <xf numFmtId="0" fontId="3" fillId="2" borderId="5" xfId="0" applyFont="1" applyFill="1" applyBorder="1" applyAlignment="1">
      <alignment horizontal="center"/>
    </xf>
    <xf numFmtId="0" fontId="3" fillId="2" borderId="2" xfId="0" applyFont="1" applyFill="1" applyBorder="1" applyAlignment="1">
      <alignment horizont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2" fillId="0" borderId="0" xfId="0" applyFont="1" applyAlignment="1">
      <alignment wrapText="1"/>
    </xf>
    <xf numFmtId="0" fontId="3" fillId="8" borderId="13" xfId="4" applyFont="1" applyFill="1" applyBorder="1" applyAlignment="1">
      <alignment horizontal="right"/>
    </xf>
    <xf numFmtId="0" fontId="5" fillId="8" borderId="0" xfId="4" applyFont="1" applyFill="1" applyAlignment="1"/>
    <xf numFmtId="0" fontId="18" fillId="0" borderId="13" xfId="4" applyFont="1" applyBorder="1" applyAlignment="1">
      <alignment horizontal="right"/>
    </xf>
    <xf numFmtId="0" fontId="19" fillId="0" borderId="14" xfId="4" applyFont="1" applyBorder="1" applyAlignment="1">
      <alignment horizontal="right"/>
    </xf>
    <xf numFmtId="5" fontId="19" fillId="0" borderId="16" xfId="4" applyNumberFormat="1" applyFont="1" applyBorder="1" applyAlignment="1"/>
    <xf numFmtId="0" fontId="20" fillId="0" borderId="0" xfId="0" applyFont="1"/>
    <xf numFmtId="0" fontId="4" fillId="3" borderId="10" xfId="0" applyFont="1" applyFill="1" applyBorder="1"/>
    <xf numFmtId="164" fontId="4" fillId="3" borderId="10" xfId="0" applyNumberFormat="1" applyFont="1" applyFill="1" applyBorder="1"/>
    <xf numFmtId="166" fontId="6" fillId="4" borderId="0" xfId="3" applyNumberFormat="1" applyFont="1" applyFill="1"/>
    <xf numFmtId="0" fontId="0" fillId="3" borderId="17" xfId="0" applyFill="1" applyBorder="1"/>
    <xf numFmtId="5" fontId="0" fillId="3" borderId="17" xfId="0" applyNumberFormat="1" applyFill="1" applyBorder="1"/>
    <xf numFmtId="0" fontId="0" fillId="3" borderId="9" xfId="0" applyFill="1" applyBorder="1"/>
    <xf numFmtId="5" fontId="0" fillId="3" borderId="9" xfId="0" applyNumberFormat="1" applyFill="1" applyBorder="1"/>
    <xf numFmtId="0" fontId="0" fillId="6" borderId="0" xfId="0" applyFill="1" applyAlignment="1">
      <alignment horizontal="left" wrapText="1" indent="1"/>
    </xf>
    <xf numFmtId="0" fontId="21" fillId="6" borderId="0" xfId="19" applyFill="1" applyAlignment="1">
      <alignment horizontal="left" wrapText="1" indent="1"/>
    </xf>
    <xf numFmtId="0" fontId="4" fillId="4" borderId="0" xfId="0" applyFont="1" applyFill="1"/>
    <xf numFmtId="4" fontId="0" fillId="0" borderId="0" xfId="0" applyNumberFormat="1"/>
    <xf numFmtId="0" fontId="24" fillId="4" borderId="22" xfId="20" applyFont="1" applyFill="1" applyBorder="1" applyProtection="1">
      <protection locked="0"/>
    </xf>
    <xf numFmtId="0" fontId="25" fillId="4" borderId="23" xfId="20" applyFont="1" applyFill="1" applyBorder="1" applyProtection="1">
      <protection locked="0"/>
    </xf>
    <xf numFmtId="0" fontId="25" fillId="4" borderId="22" xfId="20" applyFont="1" applyFill="1" applyBorder="1" applyProtection="1">
      <protection locked="0"/>
    </xf>
    <xf numFmtId="167" fontId="0" fillId="0" borderId="0" xfId="0" applyNumberFormat="1"/>
    <xf numFmtId="0" fontId="0" fillId="4" borderId="0" xfId="0" applyFill="1"/>
    <xf numFmtId="2" fontId="0" fillId="0" borderId="0" xfId="0" applyNumberFormat="1"/>
    <xf numFmtId="164" fontId="4" fillId="0" borderId="10" xfId="0" applyNumberFormat="1" applyFont="1" applyBorder="1" applyAlignment="1">
      <alignment horizontal="right"/>
    </xf>
    <xf numFmtId="0" fontId="8" fillId="0" borderId="9" xfId="0" applyFont="1" applyBorder="1" applyAlignment="1">
      <alignment horizontal="left"/>
    </xf>
    <xf numFmtId="0" fontId="4" fillId="0" borderId="0" xfId="0" applyFont="1" applyAlignment="1">
      <alignment horizontal="right"/>
    </xf>
    <xf numFmtId="44" fontId="0" fillId="0" borderId="0" xfId="3" applyFont="1"/>
    <xf numFmtId="164" fontId="0" fillId="0" borderId="0" xfId="0" applyNumberFormat="1" applyAlignment="1">
      <alignment horizontal="right"/>
    </xf>
    <xf numFmtId="4" fontId="24" fillId="4" borderId="19" xfId="20" applyNumberFormat="1" applyFont="1" applyFill="1" applyBorder="1" applyProtection="1">
      <protection locked="0"/>
    </xf>
    <xf numFmtId="44" fontId="0" fillId="0" borderId="9" xfId="3" applyFont="1" applyBorder="1"/>
    <xf numFmtId="44" fontId="4" fillId="0" borderId="0" xfId="3" applyFont="1"/>
    <xf numFmtId="166" fontId="0" fillId="0" borderId="0" xfId="0" applyNumberFormat="1"/>
    <xf numFmtId="166" fontId="4" fillId="0" borderId="0" xfId="3" applyNumberFormat="1" applyFont="1"/>
    <xf numFmtId="43" fontId="0" fillId="4" borderId="0" xfId="0" applyNumberFormat="1" applyFill="1"/>
    <xf numFmtId="164" fontId="4" fillId="0" borderId="2" xfId="3" applyNumberFormat="1" applyFont="1" applyBorder="1"/>
    <xf numFmtId="2" fontId="4" fillId="0" borderId="0" xfId="3" applyNumberFormat="1" applyFont="1"/>
    <xf numFmtId="0" fontId="28" fillId="4" borderId="0" xfId="0" applyFont="1" applyFill="1"/>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xf numFmtId="164" fontId="0" fillId="0" borderId="0" xfId="0" applyNumberFormat="1" applyAlignment="1" applyProtection="1">
      <alignment horizontal="right"/>
      <protection locked="0"/>
    </xf>
    <xf numFmtId="164" fontId="0" fillId="0" borderId="9" xfId="0" applyNumberFormat="1" applyBorder="1"/>
    <xf numFmtId="5" fontId="2" fillId="0" borderId="3" xfId="4" applyNumberFormat="1" applyFont="1" applyBorder="1" applyAlignment="1" applyProtection="1">
      <protection locked="0"/>
    </xf>
    <xf numFmtId="5" fontId="6" fillId="4" borderId="3" xfId="4" applyNumberFormat="1" applyFont="1" applyFill="1" applyBorder="1" applyAlignment="1" applyProtection="1">
      <protection locked="0"/>
    </xf>
    <xf numFmtId="5" fontId="6" fillId="0" borderId="0" xfId="0" applyNumberFormat="1" applyFont="1"/>
    <xf numFmtId="164" fontId="0" fillId="0" borderId="2" xfId="0" applyNumberFormat="1" applyBorder="1"/>
    <xf numFmtId="3" fontId="6" fillId="0" borderId="0" xfId="0" applyNumberFormat="1" applyFont="1"/>
    <xf numFmtId="44" fontId="6" fillId="4" borderId="0" xfId="3" applyFont="1" applyFill="1"/>
    <xf numFmtId="9" fontId="6" fillId="4" borderId="0" xfId="3" applyNumberFormat="1" applyFont="1" applyFill="1"/>
    <xf numFmtId="2" fontId="6" fillId="4" borderId="0" xfId="3" applyNumberFormat="1" applyFont="1" applyFill="1"/>
    <xf numFmtId="44" fontId="6" fillId="4" borderId="9" xfId="3" applyFont="1" applyFill="1" applyBorder="1"/>
    <xf numFmtId="2" fontId="6" fillId="4" borderId="9" xfId="3" applyNumberFormat="1" applyFont="1" applyFill="1" applyBorder="1"/>
    <xf numFmtId="44" fontId="0" fillId="0" borderId="0" xfId="3" applyFont="1" applyFill="1"/>
    <xf numFmtId="44" fontId="2" fillId="0" borderId="0" xfId="3" applyFont="1" applyFill="1"/>
    <xf numFmtId="44" fontId="0" fillId="0" borderId="9" xfId="3" applyFont="1" applyFill="1" applyBorder="1"/>
    <xf numFmtId="9" fontId="6" fillId="0" borderId="0" xfId="0" applyNumberFormat="1" applyFont="1"/>
    <xf numFmtId="0" fontId="3" fillId="2" borderId="5" xfId="0" applyFont="1" applyFill="1" applyBorder="1" applyAlignment="1">
      <alignment horizontal="left" wrapText="1"/>
    </xf>
    <xf numFmtId="10" fontId="10" fillId="0" borderId="0" xfId="0" applyNumberFormat="1" applyFont="1" applyAlignment="1">
      <alignment wrapText="1"/>
    </xf>
    <xf numFmtId="164" fontId="4" fillId="0" borderId="0" xfId="0" applyNumberFormat="1" applyFont="1"/>
    <xf numFmtId="0" fontId="29" fillId="4" borderId="0" xfId="0" applyFont="1" applyFill="1"/>
    <xf numFmtId="164" fontId="4" fillId="4" borderId="0" xfId="0" applyNumberFormat="1" applyFont="1" applyFill="1"/>
    <xf numFmtId="0" fontId="0" fillId="0" borderId="0" xfId="0" applyAlignment="1">
      <alignment wrapText="1"/>
    </xf>
    <xf numFmtId="0" fontId="0" fillId="10" borderId="0" xfId="0" applyFill="1"/>
    <xf numFmtId="0" fontId="5" fillId="10" borderId="0" xfId="0" applyFont="1" applyFill="1"/>
    <xf numFmtId="0" fontId="23" fillId="10" borderId="0" xfId="20" applyFont="1" applyFill="1"/>
    <xf numFmtId="0" fontId="23" fillId="10" borderId="0" xfId="20" applyFont="1" applyFill="1" applyAlignment="1">
      <alignment horizontal="left"/>
    </xf>
    <xf numFmtId="165" fontId="0" fillId="0" borderId="0" xfId="1" applyNumberFormat="1" applyFont="1"/>
    <xf numFmtId="166" fontId="6" fillId="0" borderId="0" xfId="3" applyNumberFormat="1" applyFont="1" applyFill="1"/>
    <xf numFmtId="9" fontId="0" fillId="11" borderId="0" xfId="0" applyNumberFormat="1" applyFill="1"/>
    <xf numFmtId="10" fontId="0" fillId="11" borderId="0" xfId="0" applyNumberFormat="1" applyFill="1"/>
    <xf numFmtId="165" fontId="0" fillId="11" borderId="0" xfId="0" applyNumberFormat="1" applyFill="1"/>
    <xf numFmtId="164" fontId="6" fillId="4" borderId="0" xfId="0" applyNumberFormat="1" applyFont="1" applyFill="1" applyAlignment="1">
      <alignment horizontal="center" vertical="center"/>
    </xf>
    <xf numFmtId="164" fontId="0" fillId="0" borderId="0" xfId="3" applyNumberFormat="1" applyFont="1" applyAlignment="1">
      <alignment horizontal="center" vertical="center"/>
    </xf>
    <xf numFmtId="164" fontId="6" fillId="4" borderId="0" xfId="0" applyNumberFormat="1" applyFont="1" applyFill="1" applyAlignment="1">
      <alignment horizontal="right" vertical="center"/>
    </xf>
    <xf numFmtId="0" fontId="30" fillId="0" borderId="0" xfId="0" applyFont="1"/>
    <xf numFmtId="5" fontId="0" fillId="0" borderId="33" xfId="0" applyNumberFormat="1" applyBorder="1"/>
    <xf numFmtId="0" fontId="0" fillId="0" borderId="0" xfId="0" applyAlignment="1">
      <alignment horizontal="left" indent="1"/>
    </xf>
    <xf numFmtId="166" fontId="6" fillId="4" borderId="0" xfId="3" applyNumberFormat="1" applyFont="1" applyFill="1" applyAlignment="1">
      <alignment wrapText="1"/>
    </xf>
    <xf numFmtId="0" fontId="0" fillId="0" borderId="0" xfId="0" applyAlignment="1">
      <alignment vertical="center"/>
    </xf>
    <xf numFmtId="164" fontId="6" fillId="0" borderId="0" xfId="0" applyNumberFormat="1" applyFont="1"/>
    <xf numFmtId="0" fontId="12" fillId="0" borderId="0" xfId="0" applyFont="1"/>
    <xf numFmtId="3" fontId="6" fillId="0" borderId="0" xfId="0" applyNumberFormat="1" applyFont="1" applyAlignment="1">
      <alignment horizontal="center" vertical="center"/>
    </xf>
    <xf numFmtId="0" fontId="26" fillId="12" borderId="0" xfId="20" applyFont="1" applyFill="1" applyAlignment="1">
      <alignment vertical="center" wrapText="1"/>
    </xf>
    <xf numFmtId="0" fontId="23" fillId="12" borderId="18" xfId="20" applyFont="1" applyFill="1" applyBorder="1" applyAlignment="1">
      <alignment horizontal="right"/>
    </xf>
    <xf numFmtId="0" fontId="23" fillId="12" borderId="21" xfId="20" applyFont="1" applyFill="1" applyBorder="1" applyAlignment="1">
      <alignment horizontal="right"/>
    </xf>
    <xf numFmtId="0" fontId="23" fillId="12" borderId="24" xfId="20" applyFont="1" applyFill="1" applyBorder="1" applyAlignment="1">
      <alignment horizontal="left"/>
    </xf>
    <xf numFmtId="0" fontId="23" fillId="12" borderId="19" xfId="20" applyFont="1" applyFill="1" applyBorder="1" applyAlignment="1">
      <alignment horizontal="left"/>
    </xf>
    <xf numFmtId="0" fontId="23" fillId="12" borderId="0" xfId="20" applyFont="1" applyFill="1"/>
    <xf numFmtId="165" fontId="23" fillId="12" borderId="25" xfId="20" applyNumberFormat="1" applyFont="1" applyFill="1" applyBorder="1"/>
    <xf numFmtId="0" fontId="23" fillId="12" borderId="23" xfId="20" applyFont="1" applyFill="1" applyBorder="1"/>
    <xf numFmtId="0" fontId="23" fillId="12" borderId="20" xfId="20" applyFont="1" applyFill="1" applyBorder="1" applyAlignment="1">
      <alignment horizontal="right"/>
    </xf>
    <xf numFmtId="0" fontId="23" fillId="12" borderId="0" xfId="20" applyFont="1" applyFill="1" applyAlignment="1">
      <alignment horizontal="right"/>
    </xf>
    <xf numFmtId="0" fontId="23" fillId="12" borderId="25" xfId="20" applyFont="1" applyFill="1" applyBorder="1" applyAlignment="1">
      <alignment horizontal="right"/>
    </xf>
    <xf numFmtId="0" fontId="23" fillId="12" borderId="22" xfId="20" applyFont="1" applyFill="1" applyBorder="1"/>
    <xf numFmtId="0" fontId="25" fillId="12" borderId="22" xfId="20" applyFont="1" applyFill="1" applyBorder="1" applyProtection="1">
      <protection locked="0"/>
    </xf>
    <xf numFmtId="0" fontId="0" fillId="12" borderId="0" xfId="0" applyFill="1"/>
    <xf numFmtId="4" fontId="31" fillId="0" borderId="19" xfId="20" applyNumberFormat="1" applyFont="1" applyBorder="1" applyProtection="1">
      <protection locked="0"/>
    </xf>
    <xf numFmtId="4" fontId="32" fillId="4" borderId="19" xfId="20" applyNumberFormat="1" applyFont="1" applyFill="1" applyBorder="1" applyProtection="1">
      <protection locked="0"/>
    </xf>
    <xf numFmtId="0" fontId="32" fillId="4" borderId="22" xfId="20" applyFont="1" applyFill="1" applyBorder="1" applyProtection="1">
      <protection locked="0"/>
    </xf>
    <xf numFmtId="164" fontId="0" fillId="0" borderId="0" xfId="0" applyNumberFormat="1" applyAlignment="1">
      <alignment horizontal="center" vertical="center"/>
    </xf>
    <xf numFmtId="164" fontId="6" fillId="4" borderId="9" xfId="0" applyNumberFormat="1" applyFont="1" applyFill="1" applyBorder="1" applyAlignment="1">
      <alignment horizontal="center" vertical="center"/>
    </xf>
    <xf numFmtId="164" fontId="4" fillId="0" borderId="4" xfId="0" applyNumberFormat="1" applyFont="1" applyBorder="1"/>
    <xf numFmtId="164" fontId="6" fillId="0" borderId="0" xfId="0" applyNumberFormat="1" applyFont="1" applyAlignment="1">
      <alignment horizontal="right" vertical="center"/>
    </xf>
    <xf numFmtId="164" fontId="6" fillId="4" borderId="9" xfId="0" applyNumberFormat="1" applyFont="1" applyFill="1" applyBorder="1" applyAlignment="1">
      <alignment horizontal="right"/>
    </xf>
    <xf numFmtId="0" fontId="6" fillId="4" borderId="3" xfId="0" applyFont="1" applyFill="1" applyBorder="1" applyAlignment="1">
      <alignment horizontal="center" vertical="center"/>
    </xf>
    <xf numFmtId="164" fontId="0" fillId="10" borderId="0" xfId="0" applyNumberFormat="1" applyFill="1" applyAlignment="1">
      <alignment horizontal="center" vertical="center"/>
    </xf>
    <xf numFmtId="0" fontId="3" fillId="10" borderId="0" xfId="0" applyFont="1" applyFill="1" applyAlignment="1">
      <alignment horizontal="left" wrapText="1"/>
    </xf>
    <xf numFmtId="165" fontId="0" fillId="10" borderId="0" xfId="0" applyNumberFormat="1" applyFill="1"/>
    <xf numFmtId="0" fontId="10" fillId="10" borderId="0" xfId="0" applyFont="1" applyFill="1"/>
    <xf numFmtId="0" fontId="11" fillId="10" borderId="0" xfId="0" applyFont="1" applyFill="1" applyAlignment="1">
      <alignment horizontal="left" indent="1"/>
    </xf>
    <xf numFmtId="9" fontId="4" fillId="4" borderId="0" xfId="0" applyNumberFormat="1" applyFont="1" applyFill="1"/>
    <xf numFmtId="164" fontId="33" fillId="10" borderId="0" xfId="0" applyNumberFormat="1" applyFont="1" applyFill="1" applyAlignment="1">
      <alignment horizontal="right" vertical="center"/>
    </xf>
    <xf numFmtId="0" fontId="36" fillId="0" borderId="0" xfId="0" applyFont="1" applyAlignment="1">
      <alignment wrapText="1"/>
    </xf>
    <xf numFmtId="0" fontId="37" fillId="0" borderId="0" xfId="0" applyFont="1" applyAlignment="1">
      <alignment wrapText="1"/>
    </xf>
    <xf numFmtId="0" fontId="38" fillId="0" borderId="0" xfId="0" applyFont="1" applyAlignment="1">
      <alignment horizontal="center" wrapText="1"/>
    </xf>
    <xf numFmtId="0" fontId="38" fillId="9" borderId="28" xfId="0" applyFont="1" applyFill="1" applyBorder="1" applyAlignment="1">
      <alignment wrapText="1"/>
    </xf>
    <xf numFmtId="0" fontId="38" fillId="9" borderId="29" xfId="0" applyFont="1" applyFill="1" applyBorder="1" applyAlignment="1">
      <alignment wrapText="1"/>
    </xf>
    <xf numFmtId="0" fontId="38" fillId="9" borderId="30" xfId="0" applyFont="1" applyFill="1" applyBorder="1" applyAlignment="1">
      <alignment wrapText="1"/>
    </xf>
    <xf numFmtId="0" fontId="38" fillId="9" borderId="26" xfId="0" applyFont="1" applyFill="1" applyBorder="1" applyAlignment="1">
      <alignment horizontal="center" wrapText="1"/>
    </xf>
    <xf numFmtId="0" fontId="38" fillId="9" borderId="32" xfId="0" applyFont="1" applyFill="1" applyBorder="1" applyAlignment="1">
      <alignment horizontal="center" wrapText="1"/>
    </xf>
    <xf numFmtId="0" fontId="38" fillId="9" borderId="36" xfId="0" applyFont="1" applyFill="1" applyBorder="1" applyAlignment="1">
      <alignment horizontal="center" wrapText="1"/>
    </xf>
    <xf numFmtId="3" fontId="39" fillId="0" borderId="35" xfId="0" applyNumberFormat="1" applyFont="1" applyBorder="1"/>
    <xf numFmtId="3" fontId="39" fillId="0" borderId="33" xfId="0" applyNumberFormat="1" applyFont="1" applyBorder="1"/>
    <xf numFmtId="3" fontId="40" fillId="0" borderId="33" xfId="0" applyNumberFormat="1" applyFont="1" applyBorder="1"/>
    <xf numFmtId="3" fontId="36" fillId="9" borderId="34" xfId="0" applyNumberFormat="1" applyFont="1" applyFill="1" applyBorder="1" applyAlignment="1">
      <alignment wrapText="1"/>
    </xf>
    <xf numFmtId="0" fontId="36" fillId="9" borderId="31" xfId="0" applyFont="1" applyFill="1" applyBorder="1" applyAlignment="1">
      <alignment wrapText="1"/>
    </xf>
    <xf numFmtId="1" fontId="0" fillId="0" borderId="0" xfId="0" applyNumberFormat="1"/>
    <xf numFmtId="0" fontId="36" fillId="9" borderId="34" xfId="0" applyFont="1" applyFill="1" applyBorder="1" applyAlignment="1">
      <alignment wrapText="1"/>
    </xf>
    <xf numFmtId="0" fontId="10" fillId="0" borderId="0" xfId="0" applyFont="1" applyAlignment="1">
      <alignment wrapText="1"/>
    </xf>
    <xf numFmtId="0" fontId="18" fillId="0" borderId="0" xfId="4" applyFont="1" applyAlignment="1">
      <alignment horizontal="left" wrapText="1"/>
    </xf>
    <xf numFmtId="5" fontId="2" fillId="13" borderId="1" xfId="4" applyNumberFormat="1" applyFont="1" applyFill="1" applyBorder="1" applyAlignment="1" applyProtection="1">
      <protection locked="0"/>
    </xf>
    <xf numFmtId="5" fontId="2" fillId="13" borderId="0" xfId="4" applyNumberFormat="1" applyFont="1" applyFill="1" applyAlignment="1" applyProtection="1">
      <protection locked="0"/>
    </xf>
    <xf numFmtId="0" fontId="3" fillId="2" borderId="5" xfId="0" applyFont="1" applyFill="1" applyBorder="1" applyAlignment="1">
      <alignment horizontal="center"/>
    </xf>
    <xf numFmtId="0" fontId="3" fillId="2" borderId="2" xfId="0" applyFont="1" applyFill="1" applyBorder="1" applyAlignment="1">
      <alignment horizontal="center"/>
    </xf>
    <xf numFmtId="0" fontId="38" fillId="9" borderId="26" xfId="0" applyFont="1" applyFill="1" applyBorder="1" applyAlignment="1">
      <alignment horizontal="center" vertical="center" wrapText="1"/>
    </xf>
    <xf numFmtId="0" fontId="38" fillId="9" borderId="27" xfId="0" applyFont="1" applyFill="1" applyBorder="1" applyAlignment="1">
      <alignment horizontal="center" vertical="center" wrapText="1"/>
    </xf>
  </cellXfs>
  <cellStyles count="21">
    <cellStyle name="Comma" xfId="1" builtinId="3"/>
    <cellStyle name="Comma 2" xfId="5" xr:uid="{00000000-0005-0000-0000-00002F000000}"/>
    <cellStyle name="Comma0" xfId="6" xr:uid="{00000000-0005-0000-0000-000001000000}"/>
    <cellStyle name="Currency" xfId="3" builtinId="4"/>
    <cellStyle name="Currency 2" xfId="16" xr:uid="{307E99D7-2044-4096-84DE-B2D7892349A3}"/>
    <cellStyle name="Currency 3" xfId="7" xr:uid="{00000000-0005-0000-0000-000031000000}"/>
    <cellStyle name="Currency0" xfId="8" xr:uid="{00000000-0005-0000-0000-000003000000}"/>
    <cellStyle name="Date" xfId="9" xr:uid="{00000000-0005-0000-0000-000004000000}"/>
    <cellStyle name="Fixed" xfId="10" xr:uid="{00000000-0005-0000-0000-000005000000}"/>
    <cellStyle name="Heading 1 2" xfId="11" xr:uid="{00000000-0005-0000-0000-000036000000}"/>
    <cellStyle name="Heading 2 2" xfId="12" xr:uid="{00000000-0005-0000-0000-000037000000}"/>
    <cellStyle name="Hyperlink" xfId="19" builtinId="8"/>
    <cellStyle name="Normal" xfId="0" builtinId="0"/>
    <cellStyle name="Normal 2" xfId="15" xr:uid="{FAAC244B-766D-4764-AD10-6307A1EB9DA3}"/>
    <cellStyle name="Normal 3" xfId="4" xr:uid="{00000000-0005-0000-0000-000038000000}"/>
    <cellStyle name="Normal 4" xfId="18" xr:uid="{180DED16-5E67-9949-AA5C-D5430ED9BBCF}"/>
    <cellStyle name="Normal_amort" xfId="20" xr:uid="{1389AA00-0324-4F11-8395-B1405FE790D3}"/>
    <cellStyle name="Percent" xfId="2" builtinId="5"/>
    <cellStyle name="Percent 2" xfId="17" xr:uid="{33B5D06D-F8F9-4B6B-9FD1-78F59721ACC8}"/>
    <cellStyle name="Percent 3" xfId="13" xr:uid="{00000000-0005-0000-0000-00003A000000}"/>
    <cellStyle name="Total 2" xfId="14" xr:uid="{00000000-0005-0000-0000-00003C000000}"/>
  </cellStyles>
  <dxfs count="8">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s>
  <tableStyles count="0" defaultTableStyle="TableStyleMedium2" defaultPivotStyle="PivotStyleLight16"/>
  <colors>
    <mruColors>
      <color rgb="FF0000FF"/>
      <color rgb="FFFFF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shama Kanakoor" id="{320299EA-76AE-F04A-B7D9-233C0B308315}" userId="8e4e9d0147ebf79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3-09-06T21:22:04.56" personId="{320299EA-76AE-F04A-B7D9-233C0B308315}" id="{63A71D84-25A9-364B-A9A4-0380B237244A}">
    <text>If you have dedicated staff that is identified on the Fin_Sustainability Plan_20 Year tab, don’t double count it here</text>
  </threadedComment>
  <threadedComment ref="B139" dT="2023-10-04T20:58:21.46" personId="{320299EA-76AE-F04A-B7D9-233C0B308315}" id="{A0E67047-E26F-E844-8D9E-76144678B890}">
    <text>The total amount of COSR and all other FIHPP funds received should not exceed $10 million.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139" dT="2023-10-04T20:58:35.15" personId="{320299EA-76AE-F04A-B7D9-233C0B308315}" id="{1D4BA3C3-E061-1F45-976A-E4285C42EA83}">
    <text>The total amount of COSR and all other FIHPP funds received should not exceed $10 million..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preservation-next.enterprisecommunity.org/financial-modeling-t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3E49-482B-7246-840F-5B5C89CB4513}">
  <dimension ref="A1:B38"/>
  <sheetViews>
    <sheetView tabSelected="1" workbookViewId="0"/>
  </sheetViews>
  <sheetFormatPr defaultColWidth="10.625" defaultRowHeight="15.95"/>
  <cols>
    <col min="1" max="1" width="121.875" customWidth="1"/>
    <col min="2" max="2" width="10.625" customWidth="1"/>
  </cols>
  <sheetData>
    <row r="1" spans="1:2">
      <c r="A1" s="59" t="s">
        <v>0</v>
      </c>
    </row>
    <row r="2" spans="1:2">
      <c r="A2" s="60"/>
    </row>
    <row r="3" spans="1:2" ht="51">
      <c r="A3" s="61" t="s">
        <v>1</v>
      </c>
    </row>
    <row r="4" spans="1:2">
      <c r="A4" s="60"/>
    </row>
    <row r="5" spans="1:2">
      <c r="A5" s="60" t="s">
        <v>2</v>
      </c>
    </row>
    <row r="6" spans="1:2" ht="33.950000000000003">
      <c r="A6" s="61" t="s">
        <v>3</v>
      </c>
      <c r="B6" s="139"/>
    </row>
    <row r="7" spans="1:2">
      <c r="A7" s="61"/>
    </row>
    <row r="8" spans="1:2" ht="33.950000000000003">
      <c r="A8" s="61" t="s">
        <v>4</v>
      </c>
    </row>
    <row r="9" spans="1:2">
      <c r="A9" s="61"/>
    </row>
    <row r="10" spans="1:2" ht="17.100000000000001">
      <c r="A10" s="61" t="s">
        <v>5</v>
      </c>
    </row>
    <row r="11" spans="1:2" ht="33.950000000000003">
      <c r="A11" s="61" t="s">
        <v>6</v>
      </c>
    </row>
    <row r="12" spans="1:2">
      <c r="A12" s="91"/>
    </row>
    <row r="13" spans="1:2" ht="17.100000000000001">
      <c r="A13" s="92" t="s">
        <v>7</v>
      </c>
    </row>
    <row r="14" spans="1:2">
      <c r="A14" s="92"/>
    </row>
    <row r="15" spans="1:2" ht="17.100000000000001">
      <c r="A15" s="61" t="s">
        <v>8</v>
      </c>
    </row>
    <row r="16" spans="1:2" ht="17.100000000000001">
      <c r="A16" s="61" t="s">
        <v>9</v>
      </c>
    </row>
    <row r="17" spans="1:1" ht="17.100000000000001">
      <c r="A17" s="61" t="s">
        <v>10</v>
      </c>
    </row>
    <row r="18" spans="1:1" ht="20.100000000000001" customHeight="1">
      <c r="A18" s="61" t="s">
        <v>11</v>
      </c>
    </row>
    <row r="19" spans="1:1">
      <c r="A19" s="61"/>
    </row>
    <row r="20" spans="1:1">
      <c r="A20" s="60" t="s">
        <v>12</v>
      </c>
    </row>
    <row r="21" spans="1:1">
      <c r="A21" s="60" t="s">
        <v>13</v>
      </c>
    </row>
    <row r="22" spans="1:1" ht="17.100000000000001">
      <c r="A22" s="61" t="s">
        <v>14</v>
      </c>
    </row>
    <row r="23" spans="1:1">
      <c r="A23" s="61"/>
    </row>
    <row r="24" spans="1:1" ht="33.950000000000003">
      <c r="A24" s="61" t="s">
        <v>15</v>
      </c>
    </row>
    <row r="25" spans="1:1">
      <c r="A25" s="60"/>
    </row>
    <row r="26" spans="1:1">
      <c r="A26" s="60" t="s">
        <v>16</v>
      </c>
    </row>
    <row r="27" spans="1:1">
      <c r="A27" s="60" t="s">
        <v>17</v>
      </c>
    </row>
    <row r="28" spans="1:1">
      <c r="A28" s="60" t="s">
        <v>18</v>
      </c>
    </row>
    <row r="29" spans="1:1">
      <c r="A29" s="60"/>
    </row>
    <row r="30" spans="1:1">
      <c r="A30" s="60" t="s">
        <v>19</v>
      </c>
    </row>
    <row r="31" spans="1:1">
      <c r="A31" s="60"/>
    </row>
    <row r="32" spans="1:1">
      <c r="A32" s="60" t="s">
        <v>20</v>
      </c>
    </row>
    <row r="38" spans="1:1">
      <c r="A38" s="139"/>
    </row>
  </sheetData>
  <phoneticPr fontId="7" type="noConversion"/>
  <hyperlinks>
    <hyperlink ref="A13" r:id="rId1" display=" available online here: https://preservation-next.enterprisecommunity.org/financial-modeling-tools" xr:uid="{E9248B09-557A-4520-8DC3-D097640946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65F00-921C-F841-B059-86254DC6E90C}">
  <dimension ref="A2:W95"/>
  <sheetViews>
    <sheetView zoomScale="87" zoomScaleNormal="87" workbookViewId="0">
      <pane xSplit="2" ySplit="4" topLeftCell="C21" activePane="bottomRight" state="frozen"/>
      <selection pane="bottomRight" activeCell="A17" sqref="A17:XFD17"/>
      <selection pane="bottomLeft" activeCell="A5" sqref="A5"/>
      <selection pane="topRight" activeCell="C1" sqref="C1"/>
    </sheetView>
  </sheetViews>
  <sheetFormatPr defaultColWidth="10.625" defaultRowHeight="15.95"/>
  <cols>
    <col min="1" max="1" width="4.375" customWidth="1"/>
    <col min="2" max="2" width="41.125" customWidth="1"/>
    <col min="3" max="3" width="13.875" customWidth="1"/>
    <col min="5" max="5" width="14.375" bestFit="1" customWidth="1"/>
    <col min="6" max="8" width="12.125" bestFit="1" customWidth="1"/>
    <col min="9" max="22" width="12.625" bestFit="1" customWidth="1"/>
    <col min="23" max="23" width="34.5" customWidth="1"/>
  </cols>
  <sheetData>
    <row r="2" spans="1:23">
      <c r="B2" s="114" t="s">
        <v>21</v>
      </c>
    </row>
    <row r="3" spans="1:23">
      <c r="C3" s="36" t="s">
        <v>22</v>
      </c>
      <c r="D3" s="36" t="s">
        <v>23</v>
      </c>
      <c r="E3" s="36" t="s">
        <v>24</v>
      </c>
      <c r="F3" s="36" t="s">
        <v>25</v>
      </c>
      <c r="G3" s="36" t="s">
        <v>26</v>
      </c>
      <c r="H3" s="36" t="s">
        <v>27</v>
      </c>
      <c r="I3" s="36" t="s">
        <v>28</v>
      </c>
      <c r="J3" s="36" t="s">
        <v>29</v>
      </c>
      <c r="K3" s="36" t="s">
        <v>30</v>
      </c>
      <c r="L3" s="36" t="s">
        <v>31</v>
      </c>
      <c r="M3" s="36" t="s">
        <v>32</v>
      </c>
      <c r="N3" s="36" t="s">
        <v>33</v>
      </c>
      <c r="O3" s="36" t="s">
        <v>34</v>
      </c>
      <c r="P3" s="36" t="s">
        <v>35</v>
      </c>
      <c r="Q3" s="36" t="s">
        <v>36</v>
      </c>
      <c r="R3" s="36" t="s">
        <v>37</v>
      </c>
      <c r="S3" s="36" t="s">
        <v>38</v>
      </c>
      <c r="T3" s="36" t="s">
        <v>39</v>
      </c>
      <c r="U3" s="36" t="s">
        <v>40</v>
      </c>
      <c r="V3" s="36" t="s">
        <v>41</v>
      </c>
    </row>
    <row r="4" spans="1:23">
      <c r="C4" s="36" t="s">
        <v>42</v>
      </c>
      <c r="D4" s="36" t="s">
        <v>43</v>
      </c>
      <c r="E4" s="36" t="s">
        <v>44</v>
      </c>
      <c r="F4" s="36" t="s">
        <v>45</v>
      </c>
      <c r="G4" s="36" t="s">
        <v>46</v>
      </c>
      <c r="H4" s="36" t="s">
        <v>47</v>
      </c>
      <c r="I4" s="36" t="s">
        <v>48</v>
      </c>
      <c r="J4" s="36" t="s">
        <v>49</v>
      </c>
      <c r="K4" s="36" t="s">
        <v>50</v>
      </c>
      <c r="L4" s="36" t="s">
        <v>51</v>
      </c>
      <c r="M4" s="36" t="s">
        <v>52</v>
      </c>
      <c r="N4" s="36" t="s">
        <v>53</v>
      </c>
      <c r="O4" s="36" t="s">
        <v>54</v>
      </c>
      <c r="P4" s="36" t="s">
        <v>55</v>
      </c>
      <c r="Q4" s="36" t="s">
        <v>56</v>
      </c>
      <c r="R4" s="36" t="s">
        <v>57</v>
      </c>
      <c r="S4" s="36" t="s">
        <v>58</v>
      </c>
      <c r="T4" s="36" t="s">
        <v>59</v>
      </c>
      <c r="U4" s="36" t="s">
        <v>60</v>
      </c>
      <c r="V4" s="36" t="s">
        <v>61</v>
      </c>
      <c r="W4" s="38" t="s">
        <v>62</v>
      </c>
    </row>
    <row r="5" spans="1:23">
      <c r="A5" s="1" t="s">
        <v>63</v>
      </c>
      <c r="B5" s="1"/>
      <c r="C5" s="31"/>
      <c r="D5" s="31"/>
      <c r="E5" s="31"/>
      <c r="F5" s="31"/>
      <c r="G5" s="31"/>
      <c r="H5" s="31"/>
      <c r="I5" s="31"/>
      <c r="J5" s="31"/>
      <c r="K5" s="31"/>
      <c r="L5" s="31"/>
      <c r="M5" s="31"/>
      <c r="N5" s="31"/>
      <c r="O5" s="31"/>
      <c r="P5" s="31"/>
      <c r="Q5" s="31"/>
      <c r="R5" s="31"/>
      <c r="S5" s="31"/>
      <c r="T5" s="32"/>
      <c r="U5" s="32"/>
      <c r="V5" s="32"/>
    </row>
    <row r="6" spans="1:23">
      <c r="A6" s="62" t="s">
        <v>64</v>
      </c>
      <c r="B6" s="1"/>
      <c r="C6" s="31"/>
      <c r="D6" s="31"/>
      <c r="E6" s="31"/>
      <c r="F6" s="31"/>
      <c r="G6" s="31"/>
      <c r="H6" s="31"/>
      <c r="I6" s="31"/>
      <c r="J6" s="31"/>
      <c r="K6" s="31"/>
      <c r="L6" s="31"/>
      <c r="M6" s="31"/>
      <c r="N6" s="31"/>
      <c r="O6" s="31"/>
      <c r="P6" s="31"/>
      <c r="Q6" s="31"/>
      <c r="R6" s="31"/>
      <c r="S6" s="31"/>
      <c r="T6" s="32"/>
      <c r="U6" s="32"/>
      <c r="V6" s="32"/>
    </row>
    <row r="7" spans="1:23">
      <c r="A7" s="1"/>
      <c r="B7" t="s">
        <v>65</v>
      </c>
      <c r="C7" s="58">
        <v>300000</v>
      </c>
      <c r="D7" s="30">
        <f t="shared" ref="D7:V7" si="0">C7+(C7*$C$88)</f>
        <v>306000</v>
      </c>
      <c r="E7" s="30">
        <f t="shared" si="0"/>
        <v>312120</v>
      </c>
      <c r="F7" s="30">
        <f t="shared" si="0"/>
        <v>318362.40000000002</v>
      </c>
      <c r="G7" s="30">
        <f t="shared" si="0"/>
        <v>324729.64800000004</v>
      </c>
      <c r="H7" s="30">
        <f t="shared" si="0"/>
        <v>331224.24096000002</v>
      </c>
      <c r="I7" s="30">
        <f t="shared" si="0"/>
        <v>337848.72577920003</v>
      </c>
      <c r="J7" s="30">
        <f t="shared" si="0"/>
        <v>344605.70029478404</v>
      </c>
      <c r="K7" s="30">
        <f t="shared" si="0"/>
        <v>351497.81430067972</v>
      </c>
      <c r="L7" s="30">
        <f t="shared" si="0"/>
        <v>358527.77058669331</v>
      </c>
      <c r="M7" s="30">
        <f t="shared" si="0"/>
        <v>365698.32599842717</v>
      </c>
      <c r="N7" s="30">
        <f t="shared" si="0"/>
        <v>373012.2925183957</v>
      </c>
      <c r="O7" s="30">
        <f t="shared" si="0"/>
        <v>380472.53836876363</v>
      </c>
      <c r="P7" s="30">
        <f t="shared" si="0"/>
        <v>388081.98913613893</v>
      </c>
      <c r="Q7" s="30">
        <f t="shared" si="0"/>
        <v>395843.62891886174</v>
      </c>
      <c r="R7" s="30">
        <f t="shared" si="0"/>
        <v>403760.50149723899</v>
      </c>
      <c r="S7" s="30">
        <f t="shared" si="0"/>
        <v>411835.71152718377</v>
      </c>
      <c r="T7" s="30">
        <f t="shared" si="0"/>
        <v>420072.42575772747</v>
      </c>
      <c r="U7" s="30">
        <f t="shared" si="0"/>
        <v>428473.87427288201</v>
      </c>
      <c r="V7" s="30">
        <f t="shared" si="0"/>
        <v>437043.35175833968</v>
      </c>
    </row>
    <row r="8" spans="1:23">
      <c r="A8" s="1"/>
      <c r="B8" t="s">
        <v>66</v>
      </c>
      <c r="C8" s="58"/>
      <c r="D8" s="30">
        <f t="shared" ref="D8:V8" si="1">C8+(C8*$C$88)</f>
        <v>0</v>
      </c>
      <c r="E8" s="30">
        <f t="shared" si="1"/>
        <v>0</v>
      </c>
      <c r="F8" s="30">
        <f t="shared" si="1"/>
        <v>0</v>
      </c>
      <c r="G8" s="30">
        <f t="shared" si="1"/>
        <v>0</v>
      </c>
      <c r="H8" s="30">
        <f t="shared" si="1"/>
        <v>0</v>
      </c>
      <c r="I8" s="30">
        <f t="shared" si="1"/>
        <v>0</v>
      </c>
      <c r="J8" s="30">
        <f t="shared" si="1"/>
        <v>0</v>
      </c>
      <c r="K8" s="30">
        <f t="shared" si="1"/>
        <v>0</v>
      </c>
      <c r="L8" s="30">
        <f t="shared" si="1"/>
        <v>0</v>
      </c>
      <c r="M8" s="30">
        <f t="shared" si="1"/>
        <v>0</v>
      </c>
      <c r="N8" s="30">
        <f t="shared" si="1"/>
        <v>0</v>
      </c>
      <c r="O8" s="30">
        <f t="shared" si="1"/>
        <v>0</v>
      </c>
      <c r="P8" s="30">
        <f t="shared" si="1"/>
        <v>0</v>
      </c>
      <c r="Q8" s="30">
        <f t="shared" si="1"/>
        <v>0</v>
      </c>
      <c r="R8" s="30">
        <f t="shared" si="1"/>
        <v>0</v>
      </c>
      <c r="S8" s="30">
        <f t="shared" si="1"/>
        <v>0</v>
      </c>
      <c r="T8" s="30">
        <f t="shared" si="1"/>
        <v>0</v>
      </c>
      <c r="U8" s="30">
        <f t="shared" si="1"/>
        <v>0</v>
      </c>
      <c r="V8" s="30">
        <f t="shared" si="1"/>
        <v>0</v>
      </c>
    </row>
    <row r="9" spans="1:23">
      <c r="A9" s="1"/>
      <c r="B9" t="s">
        <v>67</v>
      </c>
      <c r="C9" s="58">
        <v>50000</v>
      </c>
      <c r="D9" s="30">
        <f t="shared" ref="D9:V9" si="2">C9+(C9*$C$88)</f>
        <v>51000</v>
      </c>
      <c r="E9" s="30">
        <f t="shared" si="2"/>
        <v>52020</v>
      </c>
      <c r="F9" s="30">
        <f t="shared" si="2"/>
        <v>53060.4</v>
      </c>
      <c r="G9" s="30">
        <f t="shared" si="2"/>
        <v>54121.608</v>
      </c>
      <c r="H9" s="30">
        <f t="shared" si="2"/>
        <v>55204.040159999997</v>
      </c>
      <c r="I9" s="30">
        <f t="shared" si="2"/>
        <v>56308.120963199995</v>
      </c>
      <c r="J9" s="30">
        <f t="shared" si="2"/>
        <v>57434.283382463997</v>
      </c>
      <c r="K9" s="30">
        <f t="shared" si="2"/>
        <v>58582.969050113279</v>
      </c>
      <c r="L9" s="30">
        <f t="shared" si="2"/>
        <v>59754.628431115547</v>
      </c>
      <c r="M9" s="30">
        <f t="shared" si="2"/>
        <v>60949.72099973786</v>
      </c>
      <c r="N9" s="30">
        <f t="shared" si="2"/>
        <v>62168.715419732616</v>
      </c>
      <c r="O9" s="30">
        <f t="shared" si="2"/>
        <v>63412.08972812727</v>
      </c>
      <c r="P9" s="30">
        <f t="shared" si="2"/>
        <v>64680.331522689812</v>
      </c>
      <c r="Q9" s="30">
        <f t="shared" si="2"/>
        <v>65973.938153143608</v>
      </c>
      <c r="R9" s="30">
        <f t="shared" si="2"/>
        <v>67293.416916206479</v>
      </c>
      <c r="S9" s="30">
        <f t="shared" si="2"/>
        <v>68639.285254530609</v>
      </c>
      <c r="T9" s="30">
        <f t="shared" si="2"/>
        <v>70012.070959621225</v>
      </c>
      <c r="U9" s="30">
        <f t="shared" si="2"/>
        <v>71412.312378813644</v>
      </c>
      <c r="V9" s="30">
        <f t="shared" si="2"/>
        <v>72840.558626389917</v>
      </c>
      <c r="W9" s="30"/>
    </row>
    <row r="10" spans="1:23">
      <c r="A10" s="62" t="s">
        <v>68</v>
      </c>
      <c r="B10" s="62"/>
      <c r="C10" s="58"/>
      <c r="D10" s="30"/>
      <c r="E10" s="30"/>
      <c r="F10" s="30"/>
      <c r="G10" s="30"/>
      <c r="H10" s="30"/>
      <c r="I10" s="30"/>
      <c r="J10" s="30"/>
      <c r="K10" s="30"/>
      <c r="L10" s="30"/>
      <c r="M10" s="30"/>
      <c r="N10" s="30"/>
      <c r="O10" s="30"/>
      <c r="P10" s="30"/>
      <c r="Q10" s="30"/>
      <c r="R10" s="30"/>
      <c r="S10" s="30"/>
      <c r="T10" s="30"/>
      <c r="U10" s="30"/>
      <c r="V10" s="30"/>
    </row>
    <row r="11" spans="1:23">
      <c r="A11" s="1"/>
      <c r="B11" s="83" t="s">
        <v>69</v>
      </c>
      <c r="C11" s="122"/>
      <c r="D11" s="30"/>
      <c r="E11" s="30"/>
      <c r="F11" s="30"/>
      <c r="G11" s="30"/>
      <c r="H11" s="30"/>
      <c r="I11" s="30"/>
      <c r="J11" s="30"/>
      <c r="K11" s="30"/>
      <c r="L11" s="30"/>
      <c r="M11" s="30"/>
      <c r="N11" s="30"/>
      <c r="O11" s="30"/>
      <c r="P11" s="30"/>
      <c r="Q11" s="30"/>
      <c r="R11" s="30"/>
      <c r="S11" s="30"/>
      <c r="T11" s="30"/>
      <c r="U11" s="30"/>
      <c r="V11" s="30"/>
    </row>
    <row r="12" spans="1:23" ht="17.100000000000001" thickBot="1">
      <c r="A12" s="1"/>
      <c r="B12" s="83" t="s">
        <v>70</v>
      </c>
      <c r="C12" s="122"/>
      <c r="D12" s="30"/>
      <c r="E12" s="30"/>
      <c r="F12" s="30"/>
      <c r="G12" s="30"/>
      <c r="H12" s="30"/>
      <c r="I12" s="30"/>
      <c r="J12" s="30"/>
      <c r="K12" s="30"/>
      <c r="L12" s="30"/>
      <c r="M12" s="30"/>
      <c r="N12" s="30"/>
      <c r="O12" s="30"/>
      <c r="P12" s="30"/>
      <c r="Q12" s="30"/>
      <c r="R12" s="30"/>
      <c r="S12" s="30"/>
      <c r="T12" s="30"/>
      <c r="U12" s="30"/>
      <c r="V12" s="30"/>
    </row>
    <row r="13" spans="1:23" ht="35.1" thickBot="1">
      <c r="A13" s="1"/>
      <c r="B13" s="77" t="s">
        <v>71</v>
      </c>
      <c r="C13" s="30">
        <f>'Existing Real Estate Properties'!L55</f>
        <v>10675</v>
      </c>
      <c r="D13" s="30">
        <f t="shared" ref="D13:V13" si="3">C13+(C13*$C$88)</f>
        <v>10888.5</v>
      </c>
      <c r="E13" s="30">
        <f t="shared" si="3"/>
        <v>11106.27</v>
      </c>
      <c r="F13" s="30">
        <f t="shared" si="3"/>
        <v>11328.395400000001</v>
      </c>
      <c r="G13" s="30">
        <f t="shared" si="3"/>
        <v>11554.963308000002</v>
      </c>
      <c r="H13" s="30">
        <f t="shared" si="3"/>
        <v>11786.062574160002</v>
      </c>
      <c r="I13" s="30">
        <f t="shared" si="3"/>
        <v>12021.783825643202</v>
      </c>
      <c r="J13" s="30">
        <f t="shared" si="3"/>
        <v>12262.219502156066</v>
      </c>
      <c r="K13" s="30">
        <f t="shared" si="3"/>
        <v>12507.463892199186</v>
      </c>
      <c r="L13" s="153">
        <f t="shared" si="3"/>
        <v>12757.613170043171</v>
      </c>
      <c r="M13" s="30">
        <f t="shared" si="3"/>
        <v>13012.765433444034</v>
      </c>
      <c r="N13" s="30">
        <f t="shared" si="3"/>
        <v>13273.020742112914</v>
      </c>
      <c r="O13" s="30">
        <f t="shared" si="3"/>
        <v>13538.481156955173</v>
      </c>
      <c r="P13" s="30">
        <f t="shared" si="3"/>
        <v>13809.250780094277</v>
      </c>
      <c r="Q13" s="30">
        <f t="shared" si="3"/>
        <v>14085.435795696163</v>
      </c>
      <c r="R13" s="30">
        <f t="shared" si="3"/>
        <v>14367.144511610086</v>
      </c>
      <c r="S13" s="30">
        <f t="shared" si="3"/>
        <v>14654.487401842287</v>
      </c>
      <c r="T13" s="30">
        <f t="shared" si="3"/>
        <v>14947.577149879133</v>
      </c>
      <c r="U13" s="30">
        <f t="shared" si="3"/>
        <v>15246.528692876715</v>
      </c>
      <c r="V13" s="30">
        <f t="shared" si="3"/>
        <v>15551.459266734249</v>
      </c>
    </row>
    <row r="14" spans="1:23">
      <c r="A14" s="1"/>
      <c r="B14" s="83" t="s">
        <v>72</v>
      </c>
      <c r="C14" s="122"/>
      <c r="D14" s="30"/>
      <c r="E14" s="30"/>
      <c r="F14" s="30"/>
      <c r="G14" s="30"/>
      <c r="H14" s="30"/>
      <c r="I14" s="30"/>
      <c r="J14" s="30"/>
      <c r="K14" s="30"/>
      <c r="L14" s="30"/>
      <c r="M14" s="30"/>
      <c r="N14" s="30"/>
      <c r="O14" s="30"/>
      <c r="P14" s="30"/>
      <c r="Q14" s="30"/>
      <c r="R14" s="30"/>
      <c r="S14" s="30"/>
      <c r="T14" s="30"/>
      <c r="U14" s="30"/>
      <c r="V14" s="30"/>
    </row>
    <row r="15" spans="1:23">
      <c r="B15" s="67" t="s">
        <v>73</v>
      </c>
      <c r="C15" s="30">
        <f>'Project 1'!I142</f>
        <v>51045.519999999968</v>
      </c>
      <c r="D15" s="30">
        <f>'Project 1'!J142</f>
        <v>56089.839999999975</v>
      </c>
      <c r="E15" s="30">
        <f>'Project 1'!K142</f>
        <v>116762.54512000004</v>
      </c>
      <c r="F15" s="30">
        <f>'Project 1'!L142</f>
        <v>78702.079253600052</v>
      </c>
      <c r="G15" s="30">
        <f>'Project 1'!M142</f>
        <v>80158.300967708012</v>
      </c>
      <c r="H15" s="30">
        <f>'Project 1'!N142</f>
        <v>81631.048428651746</v>
      </c>
      <c r="I15" s="30">
        <f>'Project 1'!O142</f>
        <v>83120.138386221617</v>
      </c>
      <c r="J15" s="30">
        <f>'Project 1'!P142</f>
        <v>84625.365117136345</v>
      </c>
      <c r="K15" s="30">
        <f>'Project 1'!Q142</f>
        <v>86146.499326461737</v>
      </c>
      <c r="L15" s="30">
        <f>'Project 1'!R142</f>
        <v>87683.287005462087</v>
      </c>
      <c r="M15" s="30">
        <f>'Project 1'!S142</f>
        <v>89235.448244312676</v>
      </c>
      <c r="N15" s="30">
        <f>'Project 1'!T142</f>
        <v>90802.675998045961</v>
      </c>
      <c r="O15" s="30">
        <f>'Project 1'!U142</f>
        <v>92384.634804051326</v>
      </c>
      <c r="P15" s="30">
        <f>'Project 1'!V142</f>
        <v>93980.959449388421</v>
      </c>
      <c r="Q15" s="30">
        <f>'Project 1'!W142</f>
        <v>95591.253586116058</v>
      </c>
      <c r="R15" s="30">
        <f>'Project 1'!X142</f>
        <v>97215.088292776622</v>
      </c>
      <c r="S15" s="30">
        <f>'Project 1'!Y142</f>
        <v>98852.000580113978</v>
      </c>
      <c r="T15" s="30">
        <f>'Project 1'!Z142</f>
        <v>100501.49183903531</v>
      </c>
      <c r="U15" s="30">
        <f>'Project 1'!AA142</f>
        <v>102163.02622876219</v>
      </c>
      <c r="V15" s="30">
        <f>'Project 1'!AB142</f>
        <v>103836.02900304481</v>
      </c>
    </row>
    <row r="16" spans="1:23">
      <c r="B16" s="67" t="s">
        <v>74</v>
      </c>
      <c r="C16" s="30">
        <v>0</v>
      </c>
      <c r="D16" s="30">
        <v>0</v>
      </c>
      <c r="E16" s="30">
        <f>'Project 2'!I142</f>
        <v>51045.519999999968</v>
      </c>
      <c r="F16" s="30">
        <f>'Project 2'!J142</f>
        <v>56089.839999999975</v>
      </c>
      <c r="G16" s="30">
        <f>'Project 2'!K142</f>
        <v>116762.54512000004</v>
      </c>
      <c r="H16" s="30">
        <f>'Project 2'!L142</f>
        <v>78702.079253600052</v>
      </c>
      <c r="I16" s="30">
        <f>'Project 2'!M142</f>
        <v>80158.300967708012</v>
      </c>
      <c r="J16" s="30">
        <f>'Project 2'!N142</f>
        <v>81631.048428651746</v>
      </c>
      <c r="K16" s="30">
        <f>'Project 2'!O142</f>
        <v>83120.138386221617</v>
      </c>
      <c r="L16" s="30">
        <f>'Project 2'!P142</f>
        <v>84625.365117136345</v>
      </c>
      <c r="M16" s="30">
        <f>'Project 2'!Q142</f>
        <v>86146.499326461737</v>
      </c>
      <c r="N16" s="30">
        <f>'Project 2'!R142</f>
        <v>87683.287005462087</v>
      </c>
      <c r="O16" s="30">
        <f>'Project 2'!S142</f>
        <v>89235.448244312676</v>
      </c>
      <c r="P16" s="30">
        <f>'Project 2'!T142</f>
        <v>90802.675998045961</v>
      </c>
      <c r="Q16" s="30">
        <f>'Project 2'!U142</f>
        <v>92384.634804051326</v>
      </c>
      <c r="R16" s="30">
        <f>'Project 2'!V142</f>
        <v>93980.959449388421</v>
      </c>
      <c r="S16" s="30">
        <f>'Project 2'!W142</f>
        <v>95591.253586116058</v>
      </c>
      <c r="T16" s="30">
        <f>'Project 2'!X142</f>
        <v>97215.088292776622</v>
      </c>
      <c r="U16" s="30">
        <f>'Project 2'!Y142</f>
        <v>98852.000580113978</v>
      </c>
      <c r="V16" s="30">
        <f>'Project 2'!Z142</f>
        <v>100501.49183903531</v>
      </c>
      <c r="W16" t="s">
        <v>75</v>
      </c>
    </row>
    <row r="17" spans="1:22">
      <c r="B17" s="187" t="s">
        <v>76</v>
      </c>
      <c r="C17" s="30"/>
      <c r="D17" s="30"/>
      <c r="E17" s="30"/>
      <c r="F17" s="30"/>
      <c r="G17" s="30"/>
      <c r="H17" s="30"/>
      <c r="I17" s="30"/>
      <c r="J17" s="30"/>
      <c r="K17" s="30"/>
      <c r="L17" s="30"/>
      <c r="M17" s="30"/>
      <c r="N17" s="30"/>
      <c r="O17" s="30"/>
      <c r="P17" s="30"/>
      <c r="Q17" s="30"/>
      <c r="R17" s="30"/>
      <c r="S17" s="30"/>
      <c r="T17" s="30"/>
      <c r="U17" s="30"/>
      <c r="V17" s="30"/>
    </row>
    <row r="18" spans="1:22">
      <c r="B18" s="187" t="s">
        <v>77</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0">
        <v>0</v>
      </c>
      <c r="U18" s="30">
        <v>0</v>
      </c>
      <c r="V18" s="30">
        <v>0</v>
      </c>
    </row>
    <row r="19" spans="1:22">
      <c r="B19" s="187" t="s">
        <v>78</v>
      </c>
      <c r="C19" s="70"/>
      <c r="D19" s="30"/>
      <c r="E19" s="30"/>
      <c r="F19" s="30"/>
      <c r="G19" s="30"/>
      <c r="H19" s="30"/>
      <c r="I19" s="30"/>
      <c r="J19" s="30"/>
      <c r="K19" s="30"/>
      <c r="L19" s="30"/>
      <c r="M19" s="30"/>
      <c r="N19" s="30"/>
      <c r="O19" s="30"/>
      <c r="P19" s="30"/>
      <c r="Q19" s="30"/>
      <c r="R19" s="30"/>
      <c r="S19" s="30"/>
      <c r="T19" s="30"/>
      <c r="U19" s="30"/>
      <c r="V19" s="30"/>
    </row>
    <row r="20" spans="1:22">
      <c r="B20" t="s">
        <v>79</v>
      </c>
      <c r="C20" s="58"/>
      <c r="D20" s="30">
        <f t="shared" ref="D20:V20" si="4">C20+(C20*$C$88)</f>
        <v>0</v>
      </c>
      <c r="E20" s="30">
        <f t="shared" si="4"/>
        <v>0</v>
      </c>
      <c r="F20" s="30">
        <f t="shared" si="4"/>
        <v>0</v>
      </c>
      <c r="G20" s="30">
        <f t="shared" si="4"/>
        <v>0</v>
      </c>
      <c r="H20" s="30">
        <f t="shared" si="4"/>
        <v>0</v>
      </c>
      <c r="I20" s="30">
        <f t="shared" si="4"/>
        <v>0</v>
      </c>
      <c r="J20" s="30">
        <f t="shared" si="4"/>
        <v>0</v>
      </c>
      <c r="K20" s="30">
        <f t="shared" si="4"/>
        <v>0</v>
      </c>
      <c r="L20" s="30">
        <f t="shared" si="4"/>
        <v>0</v>
      </c>
      <c r="M20" s="30">
        <f t="shared" si="4"/>
        <v>0</v>
      </c>
      <c r="N20" s="30">
        <f t="shared" si="4"/>
        <v>0</v>
      </c>
      <c r="O20" s="30">
        <f t="shared" si="4"/>
        <v>0</v>
      </c>
      <c r="P20" s="30">
        <f t="shared" si="4"/>
        <v>0</v>
      </c>
      <c r="Q20" s="30">
        <f t="shared" si="4"/>
        <v>0</v>
      </c>
      <c r="R20" s="30">
        <f t="shared" si="4"/>
        <v>0</v>
      </c>
      <c r="S20" s="30">
        <f t="shared" si="4"/>
        <v>0</v>
      </c>
      <c r="T20" s="30">
        <f t="shared" si="4"/>
        <v>0</v>
      </c>
      <c r="U20" s="30">
        <f t="shared" si="4"/>
        <v>0</v>
      </c>
      <c r="V20" s="30">
        <f t="shared" si="4"/>
        <v>0</v>
      </c>
    </row>
    <row r="21" spans="1:22">
      <c r="B21" s="154" t="s">
        <v>80</v>
      </c>
      <c r="C21" s="58"/>
      <c r="D21" s="30"/>
      <c r="E21" s="30"/>
      <c r="F21" s="30"/>
      <c r="G21" s="30"/>
      <c r="H21" s="30"/>
      <c r="I21" s="30"/>
      <c r="J21" s="30"/>
      <c r="K21" s="30"/>
      <c r="L21" s="30"/>
      <c r="M21" s="30"/>
      <c r="N21" s="30"/>
      <c r="O21" s="30"/>
      <c r="P21" s="30"/>
      <c r="Q21" s="30"/>
      <c r="R21" s="30"/>
      <c r="S21" s="30"/>
      <c r="T21" s="30"/>
      <c r="U21" s="30"/>
      <c r="V21" s="30"/>
    </row>
    <row r="22" spans="1:22">
      <c r="C22" s="58"/>
      <c r="D22" s="30"/>
      <c r="E22" s="30"/>
      <c r="F22" s="30"/>
      <c r="G22" s="30"/>
      <c r="H22" s="30"/>
      <c r="I22" s="30"/>
      <c r="J22" s="30"/>
      <c r="K22" s="30"/>
      <c r="L22" s="30"/>
      <c r="M22" s="30"/>
      <c r="N22" s="30"/>
      <c r="O22" s="30"/>
      <c r="P22" s="30"/>
      <c r="Q22" s="30"/>
      <c r="R22" s="30"/>
      <c r="S22" s="30"/>
      <c r="T22" s="30"/>
      <c r="U22" s="30"/>
      <c r="V22" s="30"/>
    </row>
    <row r="23" spans="1:22">
      <c r="B23" t="s">
        <v>81</v>
      </c>
      <c r="C23" s="58"/>
      <c r="D23" s="30">
        <f t="shared" ref="D23:V23" si="5">C23+(C23*$C$88)</f>
        <v>0</v>
      </c>
      <c r="E23" s="30">
        <f t="shared" si="5"/>
        <v>0</v>
      </c>
      <c r="F23" s="30">
        <f t="shared" si="5"/>
        <v>0</v>
      </c>
      <c r="G23" s="30">
        <f t="shared" si="5"/>
        <v>0</v>
      </c>
      <c r="H23" s="30">
        <f t="shared" si="5"/>
        <v>0</v>
      </c>
      <c r="I23" s="30">
        <f t="shared" si="5"/>
        <v>0</v>
      </c>
      <c r="J23" s="30">
        <f t="shared" si="5"/>
        <v>0</v>
      </c>
      <c r="K23" s="30">
        <f t="shared" si="5"/>
        <v>0</v>
      </c>
      <c r="L23" s="30">
        <f t="shared" si="5"/>
        <v>0</v>
      </c>
      <c r="M23" s="30">
        <f t="shared" si="5"/>
        <v>0</v>
      </c>
      <c r="N23" s="30">
        <f t="shared" si="5"/>
        <v>0</v>
      </c>
      <c r="O23" s="30">
        <f t="shared" si="5"/>
        <v>0</v>
      </c>
      <c r="P23" s="30">
        <f t="shared" si="5"/>
        <v>0</v>
      </c>
      <c r="Q23" s="30">
        <f t="shared" si="5"/>
        <v>0</v>
      </c>
      <c r="R23" s="30">
        <f t="shared" si="5"/>
        <v>0</v>
      </c>
      <c r="S23" s="30">
        <f t="shared" si="5"/>
        <v>0</v>
      </c>
      <c r="T23" s="30">
        <f t="shared" si="5"/>
        <v>0</v>
      </c>
      <c r="U23" s="30">
        <f t="shared" si="5"/>
        <v>0</v>
      </c>
      <c r="V23" s="30">
        <f t="shared" si="5"/>
        <v>0</v>
      </c>
    </row>
    <row r="24" spans="1:22">
      <c r="B24" t="s">
        <v>82</v>
      </c>
      <c r="C24" s="70"/>
      <c r="D24" s="30">
        <f t="shared" ref="D24:V24" si="6">C24+(C24*$C$88)</f>
        <v>0</v>
      </c>
      <c r="E24" s="30">
        <f t="shared" si="6"/>
        <v>0</v>
      </c>
      <c r="F24" s="30">
        <f t="shared" si="6"/>
        <v>0</v>
      </c>
      <c r="G24" s="30">
        <f t="shared" si="6"/>
        <v>0</v>
      </c>
      <c r="H24" s="30">
        <f t="shared" si="6"/>
        <v>0</v>
      </c>
      <c r="I24" s="30">
        <f t="shared" si="6"/>
        <v>0</v>
      </c>
      <c r="J24" s="30">
        <f t="shared" si="6"/>
        <v>0</v>
      </c>
      <c r="K24" s="30">
        <f t="shared" si="6"/>
        <v>0</v>
      </c>
      <c r="L24" s="30">
        <f t="shared" si="6"/>
        <v>0</v>
      </c>
      <c r="M24" s="30">
        <f t="shared" si="6"/>
        <v>0</v>
      </c>
      <c r="N24" s="30">
        <f t="shared" si="6"/>
        <v>0</v>
      </c>
      <c r="O24" s="30">
        <f t="shared" si="6"/>
        <v>0</v>
      </c>
      <c r="P24" s="30">
        <f t="shared" si="6"/>
        <v>0</v>
      </c>
      <c r="Q24" s="30">
        <f t="shared" si="6"/>
        <v>0</v>
      </c>
      <c r="R24" s="30">
        <f t="shared" si="6"/>
        <v>0</v>
      </c>
      <c r="S24" s="30">
        <f t="shared" si="6"/>
        <v>0</v>
      </c>
      <c r="T24" s="30">
        <f t="shared" si="6"/>
        <v>0</v>
      </c>
      <c r="U24" s="30">
        <f t="shared" si="6"/>
        <v>0</v>
      </c>
      <c r="V24" s="30">
        <f t="shared" si="6"/>
        <v>0</v>
      </c>
    </row>
    <row r="25" spans="1:22">
      <c r="B25" t="s">
        <v>83</v>
      </c>
      <c r="C25" s="58"/>
      <c r="D25" s="30">
        <f t="shared" ref="D25:V25" si="7">C25+(C25*$C$88)</f>
        <v>0</v>
      </c>
      <c r="E25" s="30">
        <f t="shared" si="7"/>
        <v>0</v>
      </c>
      <c r="F25" s="30">
        <f t="shared" si="7"/>
        <v>0</v>
      </c>
      <c r="G25" s="30">
        <f t="shared" si="7"/>
        <v>0</v>
      </c>
      <c r="H25" s="30">
        <f t="shared" si="7"/>
        <v>0</v>
      </c>
      <c r="I25" s="30">
        <f t="shared" si="7"/>
        <v>0</v>
      </c>
      <c r="J25" s="30">
        <f t="shared" si="7"/>
        <v>0</v>
      </c>
      <c r="K25" s="30">
        <f t="shared" si="7"/>
        <v>0</v>
      </c>
      <c r="L25" s="30">
        <f t="shared" si="7"/>
        <v>0</v>
      </c>
      <c r="M25" s="30">
        <f t="shared" si="7"/>
        <v>0</v>
      </c>
      <c r="N25" s="30">
        <f t="shared" si="7"/>
        <v>0</v>
      </c>
      <c r="O25" s="30">
        <f t="shared" si="7"/>
        <v>0</v>
      </c>
      <c r="P25" s="30">
        <f t="shared" si="7"/>
        <v>0</v>
      </c>
      <c r="Q25" s="30">
        <f t="shared" si="7"/>
        <v>0</v>
      </c>
      <c r="R25" s="30">
        <f t="shared" si="7"/>
        <v>0</v>
      </c>
      <c r="S25" s="30">
        <f t="shared" si="7"/>
        <v>0</v>
      </c>
      <c r="T25" s="30">
        <f t="shared" si="7"/>
        <v>0</v>
      </c>
      <c r="U25" s="30">
        <f t="shared" si="7"/>
        <v>0</v>
      </c>
      <c r="V25" s="30">
        <f t="shared" si="7"/>
        <v>0</v>
      </c>
    </row>
    <row r="26" spans="1:22">
      <c r="C26" s="30"/>
      <c r="D26" s="30"/>
      <c r="E26" s="30"/>
      <c r="F26" s="30"/>
      <c r="G26" s="30"/>
      <c r="H26" s="30"/>
      <c r="I26" s="30"/>
      <c r="J26" s="30"/>
      <c r="K26" s="30"/>
      <c r="L26" s="30"/>
      <c r="M26" s="30"/>
      <c r="N26" s="30"/>
      <c r="O26" s="30"/>
      <c r="P26" s="30"/>
      <c r="Q26" s="30"/>
      <c r="R26" s="30"/>
      <c r="S26" s="30"/>
      <c r="T26" s="30"/>
      <c r="U26" s="30"/>
      <c r="V26" s="30"/>
    </row>
    <row r="27" spans="1:22">
      <c r="B27" s="1" t="s">
        <v>84</v>
      </c>
      <c r="C27" s="34">
        <f t="shared" ref="C27:V27" si="8">SUM(C7:C25)</f>
        <v>411720.51999999996</v>
      </c>
      <c r="D27" s="34">
        <f t="shared" si="8"/>
        <v>423978.33999999997</v>
      </c>
      <c r="E27" s="34">
        <f t="shared" si="8"/>
        <v>543054.33512000006</v>
      </c>
      <c r="F27" s="34">
        <f t="shared" si="8"/>
        <v>517543.11465360003</v>
      </c>
      <c r="G27" s="34">
        <f t="shared" si="8"/>
        <v>587327.06539570808</v>
      </c>
      <c r="H27" s="34">
        <f t="shared" si="8"/>
        <v>558547.47137641185</v>
      </c>
      <c r="I27" s="34">
        <f t="shared" si="8"/>
        <v>569457.06992197281</v>
      </c>
      <c r="J27" s="34">
        <f t="shared" si="8"/>
        <v>580558.61672519217</v>
      </c>
      <c r="K27" s="34">
        <f t="shared" si="8"/>
        <v>591854.88495567557</v>
      </c>
      <c r="L27" s="34">
        <f t="shared" si="8"/>
        <v>603348.66431045043</v>
      </c>
      <c r="M27" s="34">
        <f t="shared" si="8"/>
        <v>615042.7600023835</v>
      </c>
      <c r="N27" s="34">
        <f t="shared" si="8"/>
        <v>626939.99168374925</v>
      </c>
      <c r="O27" s="34">
        <f t="shared" si="8"/>
        <v>639043.19230221014</v>
      </c>
      <c r="P27" s="34">
        <f t="shared" si="8"/>
        <v>651355.20688635739</v>
      </c>
      <c r="Q27" s="34">
        <f t="shared" si="8"/>
        <v>663878.89125786896</v>
      </c>
      <c r="R27" s="34">
        <f t="shared" si="8"/>
        <v>676617.11066722067</v>
      </c>
      <c r="S27" s="34">
        <f t="shared" si="8"/>
        <v>689572.73834978673</v>
      </c>
      <c r="T27" s="34">
        <f t="shared" si="8"/>
        <v>702748.65399903979</v>
      </c>
      <c r="U27" s="34">
        <f t="shared" si="8"/>
        <v>716147.74215344852</v>
      </c>
      <c r="V27" s="34">
        <f t="shared" si="8"/>
        <v>729772.89049354394</v>
      </c>
    </row>
    <row r="28" spans="1:22">
      <c r="B28" s="1"/>
      <c r="C28" s="30"/>
      <c r="D28" s="30"/>
      <c r="E28" s="30"/>
      <c r="F28" s="30"/>
      <c r="G28" s="30"/>
      <c r="H28" s="30"/>
      <c r="I28" s="30"/>
      <c r="J28" s="30"/>
      <c r="K28" s="30"/>
      <c r="L28" s="30"/>
      <c r="M28" s="30"/>
      <c r="N28" s="30"/>
      <c r="O28" s="30"/>
      <c r="P28" s="30"/>
      <c r="Q28" s="30"/>
      <c r="R28" s="30"/>
      <c r="S28" s="30"/>
      <c r="T28" s="30"/>
      <c r="U28" s="30"/>
      <c r="V28" s="30"/>
    </row>
    <row r="29" spans="1:22">
      <c r="A29" s="1" t="s">
        <v>85</v>
      </c>
      <c r="B29" s="1"/>
      <c r="C29" s="30"/>
      <c r="D29" s="30"/>
      <c r="E29" s="30"/>
      <c r="F29" s="30"/>
      <c r="G29" s="30"/>
      <c r="H29" s="30"/>
      <c r="I29" s="30"/>
      <c r="J29" s="30"/>
      <c r="K29" s="30"/>
      <c r="L29" s="30"/>
      <c r="M29" s="30"/>
      <c r="N29" s="30"/>
      <c r="O29" s="30"/>
      <c r="P29" s="30"/>
      <c r="Q29" s="30"/>
      <c r="R29" s="30"/>
      <c r="S29" s="30"/>
      <c r="T29" s="30"/>
      <c r="U29" s="30"/>
      <c r="V29" s="30"/>
    </row>
    <row r="30" spans="1:22">
      <c r="B30" s="152" t="s">
        <v>86</v>
      </c>
      <c r="C30" s="58"/>
      <c r="D30" s="30"/>
      <c r="E30" s="30"/>
      <c r="F30" s="30"/>
      <c r="G30" s="30"/>
      <c r="H30" s="30"/>
      <c r="I30" s="30"/>
      <c r="J30" s="30"/>
      <c r="K30" s="30"/>
      <c r="L30" s="30"/>
      <c r="M30" s="30"/>
      <c r="N30" s="30"/>
      <c r="O30" s="30"/>
      <c r="P30" s="30"/>
      <c r="Q30" s="30"/>
      <c r="R30" s="30"/>
      <c r="S30" s="30"/>
      <c r="T30" s="30"/>
      <c r="U30" s="30"/>
      <c r="V30" s="30"/>
    </row>
    <row r="31" spans="1:22">
      <c r="B31" t="s">
        <v>87</v>
      </c>
      <c r="C31" s="58"/>
      <c r="D31" s="30">
        <f t="shared" ref="D31:D33" si="9">C31+(C31*$C$89)</f>
        <v>0</v>
      </c>
      <c r="E31" s="30">
        <f t="shared" ref="E31:E33" si="10">D31+(D31*$C$89)</f>
        <v>0</v>
      </c>
      <c r="F31" s="30">
        <f t="shared" ref="F31:F33" si="11">E31+(E31*$C$89)</f>
        <v>0</v>
      </c>
      <c r="G31" s="30">
        <f t="shared" ref="G31:G33" si="12">F31+(F31*$C$89)</f>
        <v>0</v>
      </c>
      <c r="H31" s="30">
        <f t="shared" ref="H31:H33" si="13">G31+(G31*$C$89)</f>
        <v>0</v>
      </c>
      <c r="I31" s="30">
        <f t="shared" ref="I31:I33" si="14">H31+(H31*$C$89)</f>
        <v>0</v>
      </c>
      <c r="J31" s="30">
        <f t="shared" ref="J31:J33" si="15">I31+(I31*$C$89)</f>
        <v>0</v>
      </c>
      <c r="K31" s="30">
        <f t="shared" ref="K31:K33" si="16">J31+(J31*$C$89)</f>
        <v>0</v>
      </c>
      <c r="L31" s="30">
        <f t="shared" ref="L31:L33" si="17">K31+(K31*$C$89)</f>
        <v>0</v>
      </c>
      <c r="M31" s="30">
        <f t="shared" ref="M31:M33" si="18">L31+(L31*$C$89)</f>
        <v>0</v>
      </c>
      <c r="N31" s="30">
        <f t="shared" ref="N31:N33" si="19">M31+(M31*$C$89)</f>
        <v>0</v>
      </c>
      <c r="O31" s="30">
        <f t="shared" ref="O31:O33" si="20">N31+(N31*$C$89)</f>
        <v>0</v>
      </c>
      <c r="P31" s="30">
        <f t="shared" ref="P31:P33" si="21">O31+(O31*$C$89)</f>
        <v>0</v>
      </c>
      <c r="Q31" s="30">
        <f t="shared" ref="Q31:Q33" si="22">P31+(P31*$C$89)</f>
        <v>0</v>
      </c>
      <c r="R31" s="30">
        <f t="shared" ref="R31:R33" si="23">Q31+(Q31*$C$89)</f>
        <v>0</v>
      </c>
      <c r="S31" s="30">
        <f t="shared" ref="S31:S33" si="24">R31+(R31*$C$89)</f>
        <v>0</v>
      </c>
      <c r="T31" s="30">
        <f t="shared" ref="T31:T33" si="25">S31+(S31*$C$89)</f>
        <v>0</v>
      </c>
      <c r="U31" s="30">
        <f t="shared" ref="U31:U33" si="26">T31+(T31*$C$89)</f>
        <v>0</v>
      </c>
      <c r="V31" s="30">
        <f t="shared" ref="V31:V33" si="27">U31+(U31*$C$89)</f>
        <v>0</v>
      </c>
    </row>
    <row r="32" spans="1:22">
      <c r="B32" s="63" t="s">
        <v>88</v>
      </c>
      <c r="C32" s="58"/>
      <c r="D32" s="30">
        <f t="shared" si="9"/>
        <v>0</v>
      </c>
      <c r="E32" s="30">
        <f t="shared" si="10"/>
        <v>0</v>
      </c>
      <c r="F32" s="30">
        <f t="shared" si="11"/>
        <v>0</v>
      </c>
      <c r="G32" s="30">
        <f t="shared" si="12"/>
        <v>0</v>
      </c>
      <c r="H32" s="30">
        <f t="shared" si="13"/>
        <v>0</v>
      </c>
      <c r="I32" s="30">
        <f t="shared" si="14"/>
        <v>0</v>
      </c>
      <c r="J32" s="30">
        <f t="shared" si="15"/>
        <v>0</v>
      </c>
      <c r="K32" s="30">
        <f t="shared" si="16"/>
        <v>0</v>
      </c>
      <c r="L32" s="30">
        <f t="shared" si="17"/>
        <v>0</v>
      </c>
      <c r="M32" s="30">
        <f t="shared" si="18"/>
        <v>0</v>
      </c>
      <c r="N32" s="30">
        <f t="shared" si="19"/>
        <v>0</v>
      </c>
      <c r="O32" s="30">
        <f t="shared" si="20"/>
        <v>0</v>
      </c>
      <c r="P32" s="30">
        <f t="shared" si="21"/>
        <v>0</v>
      </c>
      <c r="Q32" s="30">
        <f t="shared" si="22"/>
        <v>0</v>
      </c>
      <c r="R32" s="30">
        <f t="shared" si="23"/>
        <v>0</v>
      </c>
      <c r="S32" s="30">
        <f t="shared" si="24"/>
        <v>0</v>
      </c>
      <c r="T32" s="30">
        <f t="shared" si="25"/>
        <v>0</v>
      </c>
      <c r="U32" s="30">
        <f t="shared" si="26"/>
        <v>0</v>
      </c>
      <c r="V32" s="30">
        <f t="shared" si="27"/>
        <v>0</v>
      </c>
    </row>
    <row r="33" spans="2:22">
      <c r="B33" t="s">
        <v>89</v>
      </c>
      <c r="C33" s="58"/>
      <c r="D33" s="30">
        <f t="shared" si="9"/>
        <v>0</v>
      </c>
      <c r="E33" s="30">
        <f t="shared" si="10"/>
        <v>0</v>
      </c>
      <c r="F33" s="30">
        <f t="shared" si="11"/>
        <v>0</v>
      </c>
      <c r="G33" s="30">
        <f t="shared" si="12"/>
        <v>0</v>
      </c>
      <c r="H33" s="30">
        <f t="shared" si="13"/>
        <v>0</v>
      </c>
      <c r="I33" s="30">
        <f t="shared" si="14"/>
        <v>0</v>
      </c>
      <c r="J33" s="30">
        <f t="shared" si="15"/>
        <v>0</v>
      </c>
      <c r="K33" s="30">
        <f t="shared" si="16"/>
        <v>0</v>
      </c>
      <c r="L33" s="30">
        <f t="shared" si="17"/>
        <v>0</v>
      </c>
      <c r="M33" s="30">
        <f t="shared" si="18"/>
        <v>0</v>
      </c>
      <c r="N33" s="30">
        <f t="shared" si="19"/>
        <v>0</v>
      </c>
      <c r="O33" s="30">
        <f t="shared" si="20"/>
        <v>0</v>
      </c>
      <c r="P33" s="30">
        <f t="shared" si="21"/>
        <v>0</v>
      </c>
      <c r="Q33" s="30">
        <f t="shared" si="22"/>
        <v>0</v>
      </c>
      <c r="R33" s="30">
        <f t="shared" si="23"/>
        <v>0</v>
      </c>
      <c r="S33" s="30">
        <f t="shared" si="24"/>
        <v>0</v>
      </c>
      <c r="T33" s="30">
        <f t="shared" si="25"/>
        <v>0</v>
      </c>
      <c r="U33" s="30">
        <f t="shared" si="26"/>
        <v>0</v>
      </c>
      <c r="V33" s="30">
        <f t="shared" si="27"/>
        <v>0</v>
      </c>
    </row>
    <row r="34" spans="2:22">
      <c r="B34" t="s">
        <v>90</v>
      </c>
      <c r="C34" s="58"/>
      <c r="D34" s="30">
        <f t="shared" ref="D34:V39" si="28">C34+(C34*$C$89)</f>
        <v>0</v>
      </c>
      <c r="E34" s="30">
        <f t="shared" si="28"/>
        <v>0</v>
      </c>
      <c r="F34" s="30">
        <f t="shared" si="28"/>
        <v>0</v>
      </c>
      <c r="G34" s="30">
        <f t="shared" si="28"/>
        <v>0</v>
      </c>
      <c r="H34" s="30">
        <f t="shared" si="28"/>
        <v>0</v>
      </c>
      <c r="I34" s="30">
        <f t="shared" si="28"/>
        <v>0</v>
      </c>
      <c r="J34" s="30">
        <f t="shared" si="28"/>
        <v>0</v>
      </c>
      <c r="K34" s="30">
        <f t="shared" si="28"/>
        <v>0</v>
      </c>
      <c r="L34" s="30">
        <f t="shared" si="28"/>
        <v>0</v>
      </c>
      <c r="M34" s="30">
        <f t="shared" si="28"/>
        <v>0</v>
      </c>
      <c r="N34" s="30">
        <f t="shared" si="28"/>
        <v>0</v>
      </c>
      <c r="O34" s="30">
        <f t="shared" si="28"/>
        <v>0</v>
      </c>
      <c r="P34" s="30">
        <f t="shared" si="28"/>
        <v>0</v>
      </c>
      <c r="Q34" s="30">
        <f t="shared" si="28"/>
        <v>0</v>
      </c>
      <c r="R34" s="30">
        <f t="shared" si="28"/>
        <v>0</v>
      </c>
      <c r="S34" s="30">
        <f t="shared" si="28"/>
        <v>0</v>
      </c>
      <c r="T34" s="30">
        <f t="shared" si="28"/>
        <v>0</v>
      </c>
      <c r="U34" s="30">
        <f t="shared" si="28"/>
        <v>0</v>
      </c>
      <c r="V34" s="30">
        <f t="shared" si="28"/>
        <v>0</v>
      </c>
    </row>
    <row r="35" spans="2:22">
      <c r="B35" t="s">
        <v>91</v>
      </c>
      <c r="C35" s="58"/>
      <c r="D35" s="30"/>
      <c r="E35" s="30"/>
      <c r="F35" s="30"/>
      <c r="G35" s="30"/>
      <c r="H35" s="30"/>
      <c r="I35" s="30"/>
      <c r="J35" s="30"/>
      <c r="K35" s="30"/>
      <c r="L35" s="30"/>
      <c r="M35" s="30"/>
      <c r="N35" s="30"/>
      <c r="O35" s="30"/>
      <c r="P35" s="30"/>
      <c r="Q35" s="30"/>
      <c r="R35" s="30"/>
      <c r="S35" s="30"/>
      <c r="T35" s="30"/>
      <c r="U35" s="30"/>
      <c r="V35" s="30"/>
    </row>
    <row r="36" spans="2:22">
      <c r="B36" t="s">
        <v>92</v>
      </c>
      <c r="C36" s="58"/>
      <c r="D36" s="30">
        <f t="shared" ref="D36:D39" si="29">C36+(C36*$C$89)</f>
        <v>0</v>
      </c>
      <c r="E36" s="30">
        <f t="shared" si="28"/>
        <v>0</v>
      </c>
      <c r="F36" s="30">
        <f t="shared" si="28"/>
        <v>0</v>
      </c>
      <c r="G36" s="30">
        <f t="shared" si="28"/>
        <v>0</v>
      </c>
      <c r="H36" s="30">
        <f t="shared" si="28"/>
        <v>0</v>
      </c>
      <c r="I36" s="30">
        <f t="shared" si="28"/>
        <v>0</v>
      </c>
      <c r="J36" s="30">
        <f t="shared" si="28"/>
        <v>0</v>
      </c>
      <c r="K36" s="30">
        <f t="shared" si="28"/>
        <v>0</v>
      </c>
      <c r="L36" s="30">
        <f t="shared" si="28"/>
        <v>0</v>
      </c>
      <c r="M36" s="30">
        <f t="shared" si="28"/>
        <v>0</v>
      </c>
      <c r="N36" s="30">
        <f t="shared" si="28"/>
        <v>0</v>
      </c>
      <c r="O36" s="30">
        <f t="shared" si="28"/>
        <v>0</v>
      </c>
      <c r="P36" s="30">
        <f t="shared" si="28"/>
        <v>0</v>
      </c>
      <c r="Q36" s="30">
        <f t="shared" si="28"/>
        <v>0</v>
      </c>
      <c r="R36" s="30">
        <f t="shared" si="28"/>
        <v>0</v>
      </c>
      <c r="S36" s="30">
        <f t="shared" si="28"/>
        <v>0</v>
      </c>
      <c r="T36" s="30">
        <f t="shared" si="28"/>
        <v>0</v>
      </c>
      <c r="U36" s="30">
        <f t="shared" si="28"/>
        <v>0</v>
      </c>
      <c r="V36" s="30">
        <f t="shared" si="28"/>
        <v>0</v>
      </c>
    </row>
    <row r="37" spans="2:22">
      <c r="B37" t="s">
        <v>93</v>
      </c>
      <c r="C37" s="58"/>
      <c r="D37" s="30">
        <f t="shared" si="29"/>
        <v>0</v>
      </c>
      <c r="E37" s="30">
        <f t="shared" si="28"/>
        <v>0</v>
      </c>
      <c r="F37" s="30">
        <f t="shared" si="28"/>
        <v>0</v>
      </c>
      <c r="G37" s="30">
        <f t="shared" si="28"/>
        <v>0</v>
      </c>
      <c r="H37" s="30">
        <f t="shared" si="28"/>
        <v>0</v>
      </c>
      <c r="I37" s="30">
        <f t="shared" si="28"/>
        <v>0</v>
      </c>
      <c r="J37" s="30">
        <f t="shared" si="28"/>
        <v>0</v>
      </c>
      <c r="K37" s="30">
        <f t="shared" si="28"/>
        <v>0</v>
      </c>
      <c r="L37" s="30">
        <f t="shared" si="28"/>
        <v>0</v>
      </c>
      <c r="M37" s="30">
        <f t="shared" si="28"/>
        <v>0</v>
      </c>
      <c r="N37" s="30">
        <f t="shared" si="28"/>
        <v>0</v>
      </c>
      <c r="O37" s="30">
        <f t="shared" si="28"/>
        <v>0</v>
      </c>
      <c r="P37" s="30">
        <f t="shared" si="28"/>
        <v>0</v>
      </c>
      <c r="Q37" s="30">
        <f t="shared" si="28"/>
        <v>0</v>
      </c>
      <c r="R37" s="30">
        <f t="shared" si="28"/>
        <v>0</v>
      </c>
      <c r="S37" s="30">
        <f t="shared" si="28"/>
        <v>0</v>
      </c>
      <c r="T37" s="30">
        <f t="shared" si="28"/>
        <v>0</v>
      </c>
      <c r="U37" s="30">
        <f t="shared" si="28"/>
        <v>0</v>
      </c>
      <c r="V37" s="30">
        <f t="shared" si="28"/>
        <v>0</v>
      </c>
    </row>
    <row r="38" spans="2:22">
      <c r="B38" t="s">
        <v>94</v>
      </c>
      <c r="C38" s="58"/>
      <c r="D38" s="30">
        <f t="shared" si="29"/>
        <v>0</v>
      </c>
      <c r="E38" s="30">
        <f t="shared" si="28"/>
        <v>0</v>
      </c>
      <c r="F38" s="30">
        <f t="shared" si="28"/>
        <v>0</v>
      </c>
      <c r="G38" s="30">
        <f t="shared" si="28"/>
        <v>0</v>
      </c>
      <c r="H38" s="30">
        <f t="shared" si="28"/>
        <v>0</v>
      </c>
      <c r="I38" s="30">
        <f t="shared" si="28"/>
        <v>0</v>
      </c>
      <c r="J38" s="30">
        <f t="shared" si="28"/>
        <v>0</v>
      </c>
      <c r="K38" s="30">
        <f t="shared" si="28"/>
        <v>0</v>
      </c>
      <c r="L38" s="30">
        <f t="shared" si="28"/>
        <v>0</v>
      </c>
      <c r="M38" s="30">
        <f t="shared" si="28"/>
        <v>0</v>
      </c>
      <c r="N38" s="30">
        <f t="shared" si="28"/>
        <v>0</v>
      </c>
      <c r="O38" s="30">
        <f t="shared" si="28"/>
        <v>0</v>
      </c>
      <c r="P38" s="30">
        <f t="shared" si="28"/>
        <v>0</v>
      </c>
      <c r="Q38" s="30">
        <f t="shared" si="28"/>
        <v>0</v>
      </c>
      <c r="R38" s="30">
        <f t="shared" si="28"/>
        <v>0</v>
      </c>
      <c r="S38" s="30">
        <f t="shared" si="28"/>
        <v>0</v>
      </c>
      <c r="T38" s="30">
        <f t="shared" si="28"/>
        <v>0</v>
      </c>
      <c r="U38" s="30">
        <f t="shared" si="28"/>
        <v>0</v>
      </c>
      <c r="V38" s="30">
        <f t="shared" si="28"/>
        <v>0</v>
      </c>
    </row>
    <row r="39" spans="2:22">
      <c r="B39" t="s">
        <v>95</v>
      </c>
      <c r="C39" s="58"/>
      <c r="D39" s="30">
        <f t="shared" si="29"/>
        <v>0</v>
      </c>
      <c r="E39" s="30">
        <f t="shared" si="28"/>
        <v>0</v>
      </c>
      <c r="F39" s="30">
        <f t="shared" si="28"/>
        <v>0</v>
      </c>
      <c r="G39" s="30">
        <f t="shared" si="28"/>
        <v>0</v>
      </c>
      <c r="H39" s="30">
        <f t="shared" si="28"/>
        <v>0</v>
      </c>
      <c r="I39" s="30">
        <f t="shared" si="28"/>
        <v>0</v>
      </c>
      <c r="J39" s="30">
        <f t="shared" si="28"/>
        <v>0</v>
      </c>
      <c r="K39" s="30">
        <f t="shared" si="28"/>
        <v>0</v>
      </c>
      <c r="L39" s="30">
        <f t="shared" si="28"/>
        <v>0</v>
      </c>
      <c r="M39" s="30">
        <f t="shared" si="28"/>
        <v>0</v>
      </c>
      <c r="N39" s="30">
        <f t="shared" si="28"/>
        <v>0</v>
      </c>
      <c r="O39" s="30">
        <f t="shared" si="28"/>
        <v>0</v>
      </c>
      <c r="P39" s="30">
        <f t="shared" si="28"/>
        <v>0</v>
      </c>
      <c r="Q39" s="30">
        <f t="shared" si="28"/>
        <v>0</v>
      </c>
      <c r="R39" s="30">
        <f t="shared" si="28"/>
        <v>0</v>
      </c>
      <c r="S39" s="30">
        <f t="shared" si="28"/>
        <v>0</v>
      </c>
      <c r="T39" s="30">
        <f t="shared" si="28"/>
        <v>0</v>
      </c>
      <c r="U39" s="30">
        <f t="shared" si="28"/>
        <v>0</v>
      </c>
      <c r="V39" s="30">
        <f t="shared" si="28"/>
        <v>0</v>
      </c>
    </row>
    <row r="40" spans="2:22">
      <c r="B40" t="s">
        <v>96</v>
      </c>
      <c r="C40" s="58"/>
      <c r="D40" s="30">
        <f t="shared" ref="D40:V40" si="30">C40+(C40*$C$89)</f>
        <v>0</v>
      </c>
      <c r="E40" s="30">
        <f t="shared" si="30"/>
        <v>0</v>
      </c>
      <c r="F40" s="30">
        <f t="shared" si="30"/>
        <v>0</v>
      </c>
      <c r="G40" s="30">
        <f t="shared" si="30"/>
        <v>0</v>
      </c>
      <c r="H40" s="30">
        <f t="shared" si="30"/>
        <v>0</v>
      </c>
      <c r="I40" s="30">
        <f t="shared" si="30"/>
        <v>0</v>
      </c>
      <c r="J40" s="30">
        <f t="shared" si="30"/>
        <v>0</v>
      </c>
      <c r="K40" s="30">
        <f t="shared" si="30"/>
        <v>0</v>
      </c>
      <c r="L40" s="30">
        <f t="shared" si="30"/>
        <v>0</v>
      </c>
      <c r="M40" s="30">
        <f t="shared" si="30"/>
        <v>0</v>
      </c>
      <c r="N40" s="30">
        <f t="shared" si="30"/>
        <v>0</v>
      </c>
      <c r="O40" s="30">
        <f t="shared" si="30"/>
        <v>0</v>
      </c>
      <c r="P40" s="30">
        <f t="shared" si="30"/>
        <v>0</v>
      </c>
      <c r="Q40" s="30">
        <f t="shared" si="30"/>
        <v>0</v>
      </c>
      <c r="R40" s="30">
        <f t="shared" si="30"/>
        <v>0</v>
      </c>
      <c r="S40" s="30">
        <f t="shared" si="30"/>
        <v>0</v>
      </c>
      <c r="T40" s="30">
        <f t="shared" si="30"/>
        <v>0</v>
      </c>
      <c r="U40" s="30">
        <f t="shared" si="30"/>
        <v>0</v>
      </c>
      <c r="V40" s="30">
        <f t="shared" si="30"/>
        <v>0</v>
      </c>
    </row>
    <row r="41" spans="2:22">
      <c r="B41" t="s">
        <v>97</v>
      </c>
      <c r="C41" s="58"/>
      <c r="D41" s="30"/>
      <c r="E41" s="30"/>
      <c r="F41" s="30"/>
      <c r="G41" s="30"/>
      <c r="H41" s="30"/>
      <c r="I41" s="30"/>
      <c r="J41" s="30"/>
      <c r="K41" s="30"/>
      <c r="L41" s="30"/>
      <c r="M41" s="30"/>
      <c r="N41" s="30"/>
      <c r="O41" s="30"/>
      <c r="P41" s="30"/>
      <c r="Q41" s="30"/>
      <c r="R41" s="30"/>
      <c r="S41" s="30"/>
      <c r="T41" s="30"/>
      <c r="U41" s="30"/>
      <c r="V41" s="30"/>
    </row>
    <row r="42" spans="2:22">
      <c r="B42" t="s">
        <v>98</v>
      </c>
      <c r="C42" s="58"/>
      <c r="D42" s="30">
        <f t="shared" ref="D42" si="31">C42+(C42*$C$89)</f>
        <v>0</v>
      </c>
      <c r="E42" s="30">
        <f t="shared" ref="E42:E43" si="32">D42+(D42*$C$89)</f>
        <v>0</v>
      </c>
      <c r="F42" s="30">
        <f t="shared" ref="F42:F43" si="33">E42+(E42*$C$89)</f>
        <v>0</v>
      </c>
      <c r="G42" s="30">
        <f t="shared" ref="G42:G43" si="34">F42+(F42*$C$89)</f>
        <v>0</v>
      </c>
      <c r="H42" s="30">
        <f t="shared" ref="H42:H43" si="35">G42+(G42*$C$89)</f>
        <v>0</v>
      </c>
      <c r="I42" s="30">
        <f t="shared" ref="I42:I43" si="36">H42+(H42*$C$89)</f>
        <v>0</v>
      </c>
      <c r="J42" s="30">
        <f t="shared" ref="J42:J43" si="37">I42+(I42*$C$89)</f>
        <v>0</v>
      </c>
      <c r="K42" s="30">
        <f t="shared" ref="K42:K43" si="38">J42+(J42*$C$89)</f>
        <v>0</v>
      </c>
      <c r="L42" s="30">
        <f t="shared" ref="L42:L43" si="39">K42+(K42*$C$89)</f>
        <v>0</v>
      </c>
      <c r="M42" s="30">
        <f t="shared" ref="M42:M43" si="40">L42+(L42*$C$89)</f>
        <v>0</v>
      </c>
      <c r="N42" s="30">
        <f t="shared" ref="N42:N43" si="41">M42+(M42*$C$89)</f>
        <v>0</v>
      </c>
      <c r="O42" s="30">
        <f t="shared" ref="O42:O43" si="42">N42+(N42*$C$89)</f>
        <v>0</v>
      </c>
      <c r="P42" s="30">
        <f t="shared" ref="P42:P43" si="43">O42+(O42*$C$89)</f>
        <v>0</v>
      </c>
      <c r="Q42" s="30">
        <f t="shared" ref="Q42:Q43" si="44">P42+(P42*$C$89)</f>
        <v>0</v>
      </c>
      <c r="R42" s="30">
        <f t="shared" ref="R42:R43" si="45">Q42+(Q42*$C$89)</f>
        <v>0</v>
      </c>
      <c r="S42" s="30">
        <f t="shared" ref="S42:S43" si="46">R42+(R42*$C$89)</f>
        <v>0</v>
      </c>
      <c r="T42" s="30">
        <f t="shared" ref="T42:T43" si="47">S42+(S42*$C$89)</f>
        <v>0</v>
      </c>
      <c r="U42" s="30">
        <f t="shared" ref="U42:U43" si="48">T42+(T42*$C$89)</f>
        <v>0</v>
      </c>
      <c r="V42" s="30">
        <f t="shared" ref="V42:V43" si="49">U42+(U42*$C$89)</f>
        <v>0</v>
      </c>
    </row>
    <row r="43" spans="2:22">
      <c r="B43" t="s">
        <v>99</v>
      </c>
      <c r="C43" s="58"/>
      <c r="D43" s="30">
        <f t="shared" ref="D43" si="50">C43+(C43*$C$89)</f>
        <v>0</v>
      </c>
      <c r="E43" s="30">
        <f t="shared" si="32"/>
        <v>0</v>
      </c>
      <c r="F43" s="30">
        <f t="shared" si="33"/>
        <v>0</v>
      </c>
      <c r="G43" s="30">
        <f t="shared" si="34"/>
        <v>0</v>
      </c>
      <c r="H43" s="30">
        <f t="shared" si="35"/>
        <v>0</v>
      </c>
      <c r="I43" s="30">
        <f t="shared" si="36"/>
        <v>0</v>
      </c>
      <c r="J43" s="30">
        <f t="shared" si="37"/>
        <v>0</v>
      </c>
      <c r="K43" s="30">
        <f t="shared" si="38"/>
        <v>0</v>
      </c>
      <c r="L43" s="30">
        <f t="shared" si="39"/>
        <v>0</v>
      </c>
      <c r="M43" s="30">
        <f t="shared" si="40"/>
        <v>0</v>
      </c>
      <c r="N43" s="30">
        <f t="shared" si="41"/>
        <v>0</v>
      </c>
      <c r="O43" s="30">
        <f t="shared" si="42"/>
        <v>0</v>
      </c>
      <c r="P43" s="30">
        <f t="shared" si="43"/>
        <v>0</v>
      </c>
      <c r="Q43" s="30">
        <f t="shared" si="44"/>
        <v>0</v>
      </c>
      <c r="R43" s="30">
        <f t="shared" si="45"/>
        <v>0</v>
      </c>
      <c r="S43" s="30">
        <f t="shared" si="46"/>
        <v>0</v>
      </c>
      <c r="T43" s="30">
        <f t="shared" si="47"/>
        <v>0</v>
      </c>
      <c r="U43" s="30">
        <f t="shared" si="48"/>
        <v>0</v>
      </c>
      <c r="V43" s="30">
        <f t="shared" si="49"/>
        <v>0</v>
      </c>
    </row>
    <row r="44" spans="2:22">
      <c r="B44" t="s">
        <v>100</v>
      </c>
      <c r="C44" s="58"/>
      <c r="D44" s="30">
        <f t="shared" ref="D44" si="51">C44+(C44*$C$89)</f>
        <v>0</v>
      </c>
      <c r="E44" s="30">
        <f t="shared" ref="E44" si="52">D44+(D44*$C$89)</f>
        <v>0</v>
      </c>
      <c r="F44" s="30">
        <f t="shared" ref="F44" si="53">E44+(E44*$C$89)</f>
        <v>0</v>
      </c>
      <c r="G44" s="30">
        <f t="shared" ref="G44" si="54">F44+(F44*$C$89)</f>
        <v>0</v>
      </c>
      <c r="H44" s="30">
        <f t="shared" ref="H44" si="55">G44+(G44*$C$89)</f>
        <v>0</v>
      </c>
      <c r="I44" s="30">
        <f t="shared" ref="I44" si="56">H44+(H44*$C$89)</f>
        <v>0</v>
      </c>
      <c r="J44" s="30">
        <f t="shared" ref="J44" si="57">I44+(I44*$C$89)</f>
        <v>0</v>
      </c>
      <c r="K44" s="30">
        <f t="shared" ref="K44" si="58">J44+(J44*$C$89)</f>
        <v>0</v>
      </c>
      <c r="L44" s="30">
        <f t="shared" ref="L44" si="59">K44+(K44*$C$89)</f>
        <v>0</v>
      </c>
      <c r="M44" s="30">
        <f t="shared" ref="M44" si="60">L44+(L44*$C$89)</f>
        <v>0</v>
      </c>
      <c r="N44" s="30">
        <f t="shared" ref="N44" si="61">M44+(M44*$C$89)</f>
        <v>0</v>
      </c>
      <c r="O44" s="30">
        <f t="shared" ref="O44" si="62">N44+(N44*$C$89)</f>
        <v>0</v>
      </c>
      <c r="P44" s="30">
        <f t="shared" ref="P44" si="63">O44+(O44*$C$89)</f>
        <v>0</v>
      </c>
      <c r="Q44" s="30">
        <f t="shared" ref="Q44" si="64">P44+(P44*$C$89)</f>
        <v>0</v>
      </c>
      <c r="R44" s="30">
        <f t="shared" ref="R44" si="65">Q44+(Q44*$C$89)</f>
        <v>0</v>
      </c>
      <c r="S44" s="30">
        <f t="shared" ref="S44" si="66">R44+(R44*$C$89)</f>
        <v>0</v>
      </c>
      <c r="T44" s="30">
        <f t="shared" ref="T44" si="67">S44+(S44*$C$89)</f>
        <v>0</v>
      </c>
      <c r="U44" s="30">
        <f t="shared" ref="U44" si="68">T44+(T44*$C$89)</f>
        <v>0</v>
      </c>
      <c r="V44" s="30">
        <f t="shared" ref="V44" si="69">U44+(U44*$C$89)</f>
        <v>0</v>
      </c>
    </row>
    <row r="45" spans="2:22">
      <c r="B45" s="63" t="s">
        <v>101</v>
      </c>
      <c r="C45" s="58"/>
      <c r="D45" s="30"/>
      <c r="E45" s="30"/>
      <c r="F45" s="30"/>
      <c r="G45" s="30"/>
      <c r="H45" s="30"/>
      <c r="I45" s="30"/>
      <c r="J45" s="30"/>
      <c r="K45" s="30"/>
      <c r="L45" s="30"/>
      <c r="M45" s="30"/>
      <c r="N45" s="30"/>
      <c r="O45" s="30"/>
      <c r="P45" s="30"/>
      <c r="Q45" s="30"/>
      <c r="R45" s="30"/>
      <c r="S45" s="30"/>
      <c r="T45" s="30"/>
      <c r="U45" s="30"/>
      <c r="V45" s="30"/>
    </row>
    <row r="46" spans="2:22">
      <c r="B46" s="158" t="s">
        <v>102</v>
      </c>
      <c r="C46" s="58"/>
      <c r="D46" s="30"/>
      <c r="E46" s="30"/>
      <c r="F46" s="30"/>
      <c r="G46" s="30"/>
      <c r="H46" s="30"/>
      <c r="I46" s="30"/>
      <c r="J46" s="30"/>
      <c r="K46" s="30"/>
      <c r="L46" s="30"/>
      <c r="M46" s="30"/>
      <c r="N46" s="30"/>
      <c r="O46" s="30"/>
      <c r="P46" s="30"/>
      <c r="Q46" s="30"/>
      <c r="R46" s="30"/>
      <c r="S46" s="30"/>
      <c r="T46" s="30"/>
      <c r="U46" s="30"/>
      <c r="V46" s="30"/>
    </row>
    <row r="47" spans="2:22">
      <c r="B47" s="67" t="s">
        <v>103</v>
      </c>
      <c r="C47" s="58">
        <v>150000</v>
      </c>
      <c r="D47" s="30">
        <f t="shared" ref="D47:V47" si="70">C47+(C47*$C$89)</f>
        <v>154500</v>
      </c>
      <c r="E47" s="30">
        <f t="shared" si="70"/>
        <v>159135</v>
      </c>
      <c r="F47" s="30">
        <f t="shared" si="70"/>
        <v>163909.04999999999</v>
      </c>
      <c r="G47" s="30">
        <f t="shared" si="70"/>
        <v>168826.32149999999</v>
      </c>
      <c r="H47" s="30">
        <f t="shared" si="70"/>
        <v>173891.111145</v>
      </c>
      <c r="I47" s="30">
        <f t="shared" si="70"/>
        <v>179107.84447934999</v>
      </c>
      <c r="J47" s="30">
        <f t="shared" si="70"/>
        <v>184481.0798137305</v>
      </c>
      <c r="K47" s="30">
        <f t="shared" si="70"/>
        <v>190015.51220814241</v>
      </c>
      <c r="L47" s="30">
        <f t="shared" si="70"/>
        <v>195715.97757438666</v>
      </c>
      <c r="M47" s="30">
        <f t="shared" si="70"/>
        <v>201587.45690161825</v>
      </c>
      <c r="N47" s="30">
        <f t="shared" si="70"/>
        <v>207635.08060866679</v>
      </c>
      <c r="O47" s="30">
        <f t="shared" si="70"/>
        <v>213864.13302692678</v>
      </c>
      <c r="P47" s="30">
        <f t="shared" si="70"/>
        <v>220280.05701773459</v>
      </c>
      <c r="Q47" s="30">
        <f t="shared" si="70"/>
        <v>226888.45872826662</v>
      </c>
      <c r="R47" s="30">
        <f t="shared" si="70"/>
        <v>233695.11249011461</v>
      </c>
      <c r="S47" s="30">
        <f t="shared" si="70"/>
        <v>240705.96586481805</v>
      </c>
      <c r="T47" s="30">
        <f t="shared" si="70"/>
        <v>247927.1448407626</v>
      </c>
      <c r="U47" s="30">
        <f t="shared" si="70"/>
        <v>255364.95918598547</v>
      </c>
      <c r="V47" s="30">
        <f t="shared" si="70"/>
        <v>263025.90796156501</v>
      </c>
    </row>
    <row r="48" spans="2:22">
      <c r="B48" s="67" t="s">
        <v>104</v>
      </c>
      <c r="C48" s="58">
        <v>60000</v>
      </c>
      <c r="D48" s="30">
        <f t="shared" ref="D48:V48" si="71">C48+(C48*$C$89)</f>
        <v>61800</v>
      </c>
      <c r="E48" s="30">
        <f t="shared" si="71"/>
        <v>63654</v>
      </c>
      <c r="F48" s="30">
        <f t="shared" si="71"/>
        <v>65563.62</v>
      </c>
      <c r="G48" s="30">
        <f t="shared" si="71"/>
        <v>67530.528599999991</v>
      </c>
      <c r="H48" s="30">
        <f t="shared" si="71"/>
        <v>69556.444457999984</v>
      </c>
      <c r="I48" s="30">
        <f t="shared" si="71"/>
        <v>71643.13779173998</v>
      </c>
      <c r="J48" s="30">
        <f t="shared" si="71"/>
        <v>73792.431925492187</v>
      </c>
      <c r="K48" s="30">
        <f t="shared" si="71"/>
        <v>76006.204883256956</v>
      </c>
      <c r="L48" s="30">
        <f t="shared" si="71"/>
        <v>78286.391029754668</v>
      </c>
      <c r="M48" s="30">
        <f t="shared" si="71"/>
        <v>80634.982760647312</v>
      </c>
      <c r="N48" s="30">
        <f t="shared" si="71"/>
        <v>83054.032243466732</v>
      </c>
      <c r="O48" s="30">
        <f t="shared" si="71"/>
        <v>85545.653210770732</v>
      </c>
      <c r="P48" s="30">
        <f t="shared" si="71"/>
        <v>88112.022807093846</v>
      </c>
      <c r="Q48" s="30">
        <f t="shared" si="71"/>
        <v>90755.383491306668</v>
      </c>
      <c r="R48" s="30">
        <f t="shared" si="71"/>
        <v>93478.044996045865</v>
      </c>
      <c r="S48" s="30">
        <f t="shared" si="71"/>
        <v>96282.38634592724</v>
      </c>
      <c r="T48" s="30">
        <f t="shared" si="71"/>
        <v>99170.857936305052</v>
      </c>
      <c r="U48" s="30">
        <f t="shared" si="71"/>
        <v>102145.9836743942</v>
      </c>
      <c r="V48" s="30">
        <f t="shared" si="71"/>
        <v>105210.36318462603</v>
      </c>
    </row>
    <row r="49" spans="2:22">
      <c r="B49" s="67" t="s">
        <v>105</v>
      </c>
      <c r="C49" s="58">
        <v>60000</v>
      </c>
      <c r="D49" s="30">
        <f t="shared" ref="D49:V49" si="72">C49+(C49*$C$89)</f>
        <v>61800</v>
      </c>
      <c r="E49" s="30">
        <f t="shared" si="72"/>
        <v>63654</v>
      </c>
      <c r="F49" s="30">
        <f t="shared" si="72"/>
        <v>65563.62</v>
      </c>
      <c r="G49" s="30">
        <f t="shared" si="72"/>
        <v>67530.528599999991</v>
      </c>
      <c r="H49" s="30">
        <f t="shared" si="72"/>
        <v>69556.444457999984</v>
      </c>
      <c r="I49" s="30">
        <f t="shared" si="72"/>
        <v>71643.13779173998</v>
      </c>
      <c r="J49" s="30">
        <f t="shared" si="72"/>
        <v>73792.431925492187</v>
      </c>
      <c r="K49" s="30">
        <f t="shared" si="72"/>
        <v>76006.204883256956</v>
      </c>
      <c r="L49" s="30">
        <f t="shared" si="72"/>
        <v>78286.391029754668</v>
      </c>
      <c r="M49" s="30">
        <f t="shared" si="72"/>
        <v>80634.982760647312</v>
      </c>
      <c r="N49" s="30">
        <f t="shared" si="72"/>
        <v>83054.032243466732</v>
      </c>
      <c r="O49" s="30">
        <f t="shared" si="72"/>
        <v>85545.653210770732</v>
      </c>
      <c r="P49" s="30">
        <f t="shared" si="72"/>
        <v>88112.022807093846</v>
      </c>
      <c r="Q49" s="30">
        <f t="shared" si="72"/>
        <v>90755.383491306668</v>
      </c>
      <c r="R49" s="30">
        <f t="shared" si="72"/>
        <v>93478.044996045865</v>
      </c>
      <c r="S49" s="30">
        <f t="shared" si="72"/>
        <v>96282.38634592724</v>
      </c>
      <c r="T49" s="30">
        <f t="shared" si="72"/>
        <v>99170.857936305052</v>
      </c>
      <c r="U49" s="30">
        <f t="shared" si="72"/>
        <v>102145.9836743942</v>
      </c>
      <c r="V49" s="30">
        <f t="shared" si="72"/>
        <v>105210.36318462603</v>
      </c>
    </row>
    <row r="50" spans="2:22">
      <c r="B50" s="67" t="s">
        <v>106</v>
      </c>
      <c r="C50" s="58">
        <v>20000</v>
      </c>
      <c r="D50" s="30">
        <f t="shared" ref="D50:V50" si="73">C50+(C50*$C$89)</f>
        <v>20600</v>
      </c>
      <c r="E50" s="30">
        <f t="shared" si="73"/>
        <v>21218</v>
      </c>
      <c r="F50" s="30">
        <f t="shared" si="73"/>
        <v>21854.54</v>
      </c>
      <c r="G50" s="30">
        <f t="shared" si="73"/>
        <v>22510.176200000002</v>
      </c>
      <c r="H50" s="30">
        <f t="shared" si="73"/>
        <v>23185.481486000001</v>
      </c>
      <c r="I50" s="30">
        <f t="shared" si="73"/>
        <v>23881.04593058</v>
      </c>
      <c r="J50" s="30">
        <f t="shared" si="73"/>
        <v>24597.4773084974</v>
      </c>
      <c r="K50" s="30">
        <f t="shared" si="73"/>
        <v>25335.401627752322</v>
      </c>
      <c r="L50" s="30">
        <f t="shared" si="73"/>
        <v>26095.463676584892</v>
      </c>
      <c r="M50" s="30">
        <f t="shared" si="73"/>
        <v>26878.327586882438</v>
      </c>
      <c r="N50" s="30">
        <f t="shared" si="73"/>
        <v>27684.677414488913</v>
      </c>
      <c r="O50" s="30">
        <f t="shared" si="73"/>
        <v>28515.21773692358</v>
      </c>
      <c r="P50" s="30">
        <f t="shared" si="73"/>
        <v>29370.674269031286</v>
      </c>
      <c r="Q50" s="30">
        <f t="shared" si="73"/>
        <v>30251.794497102223</v>
      </c>
      <c r="R50" s="30">
        <f t="shared" si="73"/>
        <v>31159.348332015288</v>
      </c>
      <c r="S50" s="30">
        <f t="shared" si="73"/>
        <v>32094.128781975745</v>
      </c>
      <c r="T50" s="30">
        <f t="shared" si="73"/>
        <v>33056.95264543502</v>
      </c>
      <c r="U50" s="30">
        <f t="shared" si="73"/>
        <v>34048.661224798074</v>
      </c>
      <c r="V50" s="30">
        <f t="shared" si="73"/>
        <v>35070.121061542013</v>
      </c>
    </row>
    <row r="51" spans="2:22">
      <c r="B51" s="62" t="s">
        <v>107</v>
      </c>
      <c r="C51" s="30">
        <f>SUM(C47:C50)*0.28</f>
        <v>81200.000000000015</v>
      </c>
      <c r="D51" s="30">
        <f t="shared" ref="D51:V51" si="74">SUM(D47:D50)*0.28</f>
        <v>83636.000000000015</v>
      </c>
      <c r="E51" s="30">
        <f t="shared" si="74"/>
        <v>86145.08</v>
      </c>
      <c r="F51" s="30">
        <f t="shared" si="74"/>
        <v>88729.432399999991</v>
      </c>
      <c r="G51" s="30">
        <f t="shared" si="74"/>
        <v>91391.315372000012</v>
      </c>
      <c r="H51" s="30">
        <f t="shared" si="74"/>
        <v>94133.054833160015</v>
      </c>
      <c r="I51" s="30">
        <f t="shared" si="74"/>
        <v>96957.046478154793</v>
      </c>
      <c r="J51" s="30">
        <f t="shared" si="74"/>
        <v>99865.757872499453</v>
      </c>
      <c r="K51" s="30">
        <f t="shared" si="74"/>
        <v>102861.73060867442</v>
      </c>
      <c r="L51" s="30">
        <f t="shared" si="74"/>
        <v>105947.58252693465</v>
      </c>
      <c r="M51" s="30">
        <f t="shared" si="74"/>
        <v>109126.01000274271</v>
      </c>
      <c r="N51" s="30">
        <f t="shared" si="74"/>
        <v>112399.79030282499</v>
      </c>
      <c r="O51" s="30">
        <f t="shared" si="74"/>
        <v>115771.78401190974</v>
      </c>
      <c r="P51" s="30">
        <f t="shared" si="74"/>
        <v>119244.93753226701</v>
      </c>
      <c r="Q51" s="30">
        <f t="shared" si="74"/>
        <v>122822.28565823502</v>
      </c>
      <c r="R51" s="30">
        <f t="shared" si="74"/>
        <v>126506.95422798206</v>
      </c>
      <c r="S51" s="30">
        <f t="shared" si="74"/>
        <v>130302.16285482154</v>
      </c>
      <c r="T51" s="30">
        <f t="shared" si="74"/>
        <v>134211.22774046616</v>
      </c>
      <c r="U51" s="30">
        <f t="shared" si="74"/>
        <v>138237.56457268016</v>
      </c>
      <c r="V51" s="30">
        <f t="shared" si="74"/>
        <v>142384.69150986057</v>
      </c>
    </row>
    <row r="52" spans="2:22">
      <c r="B52" s="63" t="s">
        <v>108</v>
      </c>
      <c r="C52" s="58"/>
      <c r="D52" s="30">
        <f t="shared" ref="D52" si="75">C52+(C52*$C$89)</f>
        <v>0</v>
      </c>
      <c r="E52" s="30">
        <f t="shared" ref="E52:E53" si="76">D52+(D52*$C$89)</f>
        <v>0</v>
      </c>
      <c r="F52" s="30">
        <f t="shared" ref="F52:F53" si="77">E52+(E52*$C$89)</f>
        <v>0</v>
      </c>
      <c r="G52" s="30">
        <f t="shared" ref="G52:G53" si="78">F52+(F52*$C$89)</f>
        <v>0</v>
      </c>
      <c r="H52" s="30">
        <f t="shared" ref="H52:H53" si="79">G52+(G52*$C$89)</f>
        <v>0</v>
      </c>
      <c r="I52" s="30">
        <f t="shared" ref="I52:I53" si="80">H52+(H52*$C$89)</f>
        <v>0</v>
      </c>
      <c r="J52" s="30">
        <f t="shared" ref="J52:J53" si="81">I52+(I52*$C$89)</f>
        <v>0</v>
      </c>
      <c r="K52" s="30">
        <f t="shared" ref="K52:K53" si="82">J52+(J52*$C$89)</f>
        <v>0</v>
      </c>
      <c r="L52" s="30">
        <f t="shared" ref="L52:L53" si="83">K52+(K52*$C$89)</f>
        <v>0</v>
      </c>
      <c r="M52" s="30">
        <f t="shared" ref="M52:M53" si="84">L52+(L52*$C$89)</f>
        <v>0</v>
      </c>
      <c r="N52" s="30">
        <f t="shared" ref="N52:N53" si="85">M52+(M52*$C$89)</f>
        <v>0</v>
      </c>
      <c r="O52" s="30">
        <f t="shared" ref="O52:O53" si="86">N52+(N52*$C$89)</f>
        <v>0</v>
      </c>
      <c r="P52" s="30">
        <f t="shared" ref="P52:P53" si="87">O52+(O52*$C$89)</f>
        <v>0</v>
      </c>
      <c r="Q52" s="30">
        <f t="shared" ref="Q52:Q53" si="88">P52+(P52*$C$89)</f>
        <v>0</v>
      </c>
      <c r="R52" s="30">
        <f t="shared" ref="R52:R53" si="89">Q52+(Q52*$C$89)</f>
        <v>0</v>
      </c>
      <c r="S52" s="30">
        <f t="shared" ref="S52:S53" si="90">R52+(R52*$C$89)</f>
        <v>0</v>
      </c>
      <c r="T52" s="30">
        <f t="shared" ref="T52:T53" si="91">S52+(S52*$C$89)</f>
        <v>0</v>
      </c>
      <c r="U52" s="30">
        <f t="shared" ref="U52:U53" si="92">T52+(T52*$C$89)</f>
        <v>0</v>
      </c>
      <c r="V52" s="30">
        <f t="shared" ref="V52:V53" si="93">U52+(U52*$C$89)</f>
        <v>0</v>
      </c>
    </row>
    <row r="53" spans="2:22">
      <c r="B53" s="63" t="s">
        <v>109</v>
      </c>
      <c r="C53" s="58"/>
      <c r="D53" s="30">
        <f t="shared" ref="D53" si="94">C53+(C53*$C$89)</f>
        <v>0</v>
      </c>
      <c r="E53" s="30">
        <f t="shared" si="76"/>
        <v>0</v>
      </c>
      <c r="F53" s="30">
        <f t="shared" si="77"/>
        <v>0</v>
      </c>
      <c r="G53" s="30">
        <f t="shared" si="78"/>
        <v>0</v>
      </c>
      <c r="H53" s="30">
        <f t="shared" si="79"/>
        <v>0</v>
      </c>
      <c r="I53" s="30">
        <f t="shared" si="80"/>
        <v>0</v>
      </c>
      <c r="J53" s="30">
        <f t="shared" si="81"/>
        <v>0</v>
      </c>
      <c r="K53" s="30">
        <f t="shared" si="82"/>
        <v>0</v>
      </c>
      <c r="L53" s="30">
        <f t="shared" si="83"/>
        <v>0</v>
      </c>
      <c r="M53" s="30">
        <f t="shared" si="84"/>
        <v>0</v>
      </c>
      <c r="N53" s="30">
        <f t="shared" si="85"/>
        <v>0</v>
      </c>
      <c r="O53" s="30">
        <f t="shared" si="86"/>
        <v>0</v>
      </c>
      <c r="P53" s="30">
        <f t="shared" si="87"/>
        <v>0</v>
      </c>
      <c r="Q53" s="30">
        <f t="shared" si="88"/>
        <v>0</v>
      </c>
      <c r="R53" s="30">
        <f t="shared" si="89"/>
        <v>0</v>
      </c>
      <c r="S53" s="30">
        <f t="shared" si="90"/>
        <v>0</v>
      </c>
      <c r="T53" s="30">
        <f t="shared" si="91"/>
        <v>0</v>
      </c>
      <c r="U53" s="30">
        <f t="shared" si="92"/>
        <v>0</v>
      </c>
      <c r="V53" s="30">
        <f t="shared" si="93"/>
        <v>0</v>
      </c>
    </row>
    <row r="54" spans="2:22">
      <c r="B54" t="s">
        <v>82</v>
      </c>
      <c r="C54" s="58"/>
      <c r="D54" s="30"/>
      <c r="E54" s="30"/>
      <c r="F54" s="30"/>
      <c r="G54" s="30"/>
      <c r="H54" s="30"/>
      <c r="I54" s="30"/>
      <c r="J54" s="30"/>
      <c r="K54" s="30"/>
      <c r="L54" s="30"/>
      <c r="M54" s="30"/>
      <c r="N54" s="30"/>
      <c r="O54" s="30"/>
      <c r="P54" s="30"/>
      <c r="Q54" s="30"/>
      <c r="R54" s="30"/>
      <c r="S54" s="30"/>
      <c r="T54" s="30"/>
      <c r="U54" s="30"/>
      <c r="V54" s="30"/>
    </row>
    <row r="55" spans="2:22">
      <c r="B55" t="s">
        <v>110</v>
      </c>
      <c r="C55" s="58"/>
      <c r="D55" s="30">
        <f t="shared" ref="D55:V55" si="95">C55+(C55*$C$89)</f>
        <v>0</v>
      </c>
      <c r="E55" s="30">
        <f t="shared" si="95"/>
        <v>0</v>
      </c>
      <c r="F55" s="30">
        <f t="shared" si="95"/>
        <v>0</v>
      </c>
      <c r="G55" s="30">
        <f t="shared" si="95"/>
        <v>0</v>
      </c>
      <c r="H55" s="30">
        <f t="shared" si="95"/>
        <v>0</v>
      </c>
      <c r="I55" s="30">
        <f t="shared" si="95"/>
        <v>0</v>
      </c>
      <c r="J55" s="30">
        <f t="shared" si="95"/>
        <v>0</v>
      </c>
      <c r="K55" s="30">
        <f t="shared" si="95"/>
        <v>0</v>
      </c>
      <c r="L55" s="30">
        <f t="shared" si="95"/>
        <v>0</v>
      </c>
      <c r="M55" s="30">
        <f t="shared" si="95"/>
        <v>0</v>
      </c>
      <c r="N55" s="30">
        <f t="shared" si="95"/>
        <v>0</v>
      </c>
      <c r="O55" s="30">
        <f t="shared" si="95"/>
        <v>0</v>
      </c>
      <c r="P55" s="30">
        <f t="shared" si="95"/>
        <v>0</v>
      </c>
      <c r="Q55" s="30">
        <f t="shared" si="95"/>
        <v>0</v>
      </c>
      <c r="R55" s="30">
        <f t="shared" si="95"/>
        <v>0</v>
      </c>
      <c r="S55" s="30">
        <f t="shared" si="95"/>
        <v>0</v>
      </c>
      <c r="T55" s="30">
        <f t="shared" si="95"/>
        <v>0</v>
      </c>
      <c r="U55" s="30">
        <f t="shared" si="95"/>
        <v>0</v>
      </c>
      <c r="V55" s="30">
        <f t="shared" si="95"/>
        <v>0</v>
      </c>
    </row>
    <row r="56" spans="2:22">
      <c r="B56" t="s">
        <v>111</v>
      </c>
      <c r="C56" s="58"/>
      <c r="D56" s="30">
        <f t="shared" ref="D56:V56" si="96">C56+(C56*$C$89)</f>
        <v>0</v>
      </c>
      <c r="E56" s="30">
        <f t="shared" si="96"/>
        <v>0</v>
      </c>
      <c r="F56" s="30">
        <f t="shared" si="96"/>
        <v>0</v>
      </c>
      <c r="G56" s="30">
        <f t="shared" si="96"/>
        <v>0</v>
      </c>
      <c r="H56" s="30">
        <f t="shared" si="96"/>
        <v>0</v>
      </c>
      <c r="I56" s="30">
        <f t="shared" si="96"/>
        <v>0</v>
      </c>
      <c r="J56" s="30">
        <f t="shared" si="96"/>
        <v>0</v>
      </c>
      <c r="K56" s="30">
        <f t="shared" si="96"/>
        <v>0</v>
      </c>
      <c r="L56" s="30">
        <f t="shared" si="96"/>
        <v>0</v>
      </c>
      <c r="M56" s="30">
        <f t="shared" si="96"/>
        <v>0</v>
      </c>
      <c r="N56" s="30">
        <f t="shared" si="96"/>
        <v>0</v>
      </c>
      <c r="O56" s="30">
        <f t="shared" si="96"/>
        <v>0</v>
      </c>
      <c r="P56" s="30">
        <f t="shared" si="96"/>
        <v>0</v>
      </c>
      <c r="Q56" s="30">
        <f t="shared" si="96"/>
        <v>0</v>
      </c>
      <c r="R56" s="30">
        <f t="shared" si="96"/>
        <v>0</v>
      </c>
      <c r="S56" s="30">
        <f t="shared" si="96"/>
        <v>0</v>
      </c>
      <c r="T56" s="30">
        <f t="shared" si="96"/>
        <v>0</v>
      </c>
      <c r="U56" s="30">
        <f t="shared" si="96"/>
        <v>0</v>
      </c>
      <c r="V56" s="30">
        <f t="shared" si="96"/>
        <v>0</v>
      </c>
    </row>
    <row r="57" spans="2:22">
      <c r="C57" s="37"/>
      <c r="D57" s="37"/>
      <c r="E57" s="37"/>
      <c r="F57" s="37"/>
      <c r="G57" s="37"/>
      <c r="H57" s="37"/>
      <c r="I57" s="37"/>
      <c r="J57" s="37"/>
      <c r="K57" s="37"/>
      <c r="L57" s="37"/>
      <c r="M57" s="37"/>
      <c r="N57" s="37"/>
      <c r="O57" s="37"/>
      <c r="P57" s="37"/>
      <c r="Q57" s="37"/>
      <c r="R57" s="37"/>
      <c r="S57" s="37"/>
      <c r="T57" s="37"/>
      <c r="U57" s="37"/>
      <c r="V57" s="37"/>
    </row>
    <row r="58" spans="2:22">
      <c r="B58" s="1" t="s">
        <v>112</v>
      </c>
      <c r="C58" s="33">
        <f t="shared" ref="C58:V58" si="97">SUM(C30:C56)</f>
        <v>371200</v>
      </c>
      <c r="D58" s="33">
        <f t="shared" si="97"/>
        <v>382336</v>
      </c>
      <c r="E58" s="33">
        <f t="shared" si="97"/>
        <v>393806.08000000002</v>
      </c>
      <c r="F58" s="33">
        <f t="shared" si="97"/>
        <v>405620.26239999995</v>
      </c>
      <c r="G58" s="33">
        <f t="shared" si="97"/>
        <v>417788.87027199997</v>
      </c>
      <c r="H58" s="33">
        <f t="shared" si="97"/>
        <v>430322.53638016002</v>
      </c>
      <c r="I58" s="33">
        <f t="shared" si="97"/>
        <v>443232.21247156471</v>
      </c>
      <c r="J58" s="33">
        <f t="shared" si="97"/>
        <v>456529.17884571175</v>
      </c>
      <c r="K58" s="33">
        <f t="shared" si="97"/>
        <v>470225.05421108304</v>
      </c>
      <c r="L58" s="33">
        <f t="shared" si="97"/>
        <v>484331.80583741551</v>
      </c>
      <c r="M58" s="33">
        <f t="shared" si="97"/>
        <v>498861.76001253806</v>
      </c>
      <c r="N58" s="33">
        <f t="shared" si="97"/>
        <v>513827.61281291419</v>
      </c>
      <c r="O58" s="33">
        <f t="shared" si="97"/>
        <v>529242.44119730161</v>
      </c>
      <c r="P58" s="33">
        <f t="shared" si="97"/>
        <v>545119.71443322056</v>
      </c>
      <c r="Q58" s="33">
        <f t="shared" si="97"/>
        <v>561473.30586621724</v>
      </c>
      <c r="R58" s="33">
        <f t="shared" si="97"/>
        <v>578317.5050422037</v>
      </c>
      <c r="S58" s="33">
        <f t="shared" si="97"/>
        <v>595667.03019346984</v>
      </c>
      <c r="T58" s="33">
        <f t="shared" si="97"/>
        <v>613537.04109927383</v>
      </c>
      <c r="U58" s="33">
        <f t="shared" si="97"/>
        <v>631943.15233225212</v>
      </c>
      <c r="V58" s="33">
        <f t="shared" si="97"/>
        <v>650901.44690221967</v>
      </c>
    </row>
    <row r="60" spans="2:22" ht="17.100000000000001" thickBot="1">
      <c r="B60" s="1" t="s">
        <v>113</v>
      </c>
      <c r="C60" s="35">
        <f t="shared" ref="C60:V60" si="98">C27-C58</f>
        <v>40520.51999999996</v>
      </c>
      <c r="D60" s="35">
        <f t="shared" si="98"/>
        <v>41642.339999999967</v>
      </c>
      <c r="E60" s="35">
        <f t="shared" si="98"/>
        <v>149248.25512000005</v>
      </c>
      <c r="F60" s="35">
        <f t="shared" si="98"/>
        <v>111922.85225360008</v>
      </c>
      <c r="G60" s="35">
        <f t="shared" si="98"/>
        <v>169538.19512370811</v>
      </c>
      <c r="H60" s="35">
        <f t="shared" si="98"/>
        <v>128224.93499625183</v>
      </c>
      <c r="I60" s="35">
        <f t="shared" si="98"/>
        <v>126224.8574504081</v>
      </c>
      <c r="J60" s="35">
        <f t="shared" si="98"/>
        <v>124029.43787948042</v>
      </c>
      <c r="K60" s="35">
        <f t="shared" si="98"/>
        <v>121629.83074459253</v>
      </c>
      <c r="L60" s="35">
        <f t="shared" si="98"/>
        <v>119016.85847303492</v>
      </c>
      <c r="M60" s="35">
        <f t="shared" si="98"/>
        <v>116180.99998984544</v>
      </c>
      <c r="N60" s="35">
        <f t="shared" si="98"/>
        <v>113112.37887083506</v>
      </c>
      <c r="O60" s="35">
        <f t="shared" si="98"/>
        <v>109800.75110490853</v>
      </c>
      <c r="P60" s="35">
        <f t="shared" si="98"/>
        <v>106235.49245313683</v>
      </c>
      <c r="Q60" s="35">
        <f t="shared" si="98"/>
        <v>102405.58539165172</v>
      </c>
      <c r="R60" s="35">
        <f t="shared" si="98"/>
        <v>98299.605625016964</v>
      </c>
      <c r="S60" s="35">
        <f t="shared" si="98"/>
        <v>93905.70815631689</v>
      </c>
      <c r="T60" s="35">
        <f t="shared" si="98"/>
        <v>89211.612899765954</v>
      </c>
      <c r="U60" s="35">
        <f t="shared" si="98"/>
        <v>84204.589821196394</v>
      </c>
      <c r="V60" s="35">
        <f t="shared" si="98"/>
        <v>78871.443591324263</v>
      </c>
    </row>
    <row r="61" spans="2:22" ht="17.100000000000001" thickTop="1"/>
    <row r="62" spans="2:22">
      <c r="B62" t="s">
        <v>114</v>
      </c>
      <c r="C62" s="86"/>
      <c r="D62" s="30">
        <f>C62+(C62*$C$89)</f>
        <v>0</v>
      </c>
      <c r="E62" s="30">
        <f t="shared" ref="E62:V62" si="99">D62+(D62*$C$89)</f>
        <v>0</v>
      </c>
      <c r="F62" s="30">
        <f t="shared" si="99"/>
        <v>0</v>
      </c>
      <c r="G62" s="30">
        <f t="shared" si="99"/>
        <v>0</v>
      </c>
      <c r="H62" s="30">
        <f t="shared" si="99"/>
        <v>0</v>
      </c>
      <c r="I62" s="30">
        <f t="shared" si="99"/>
        <v>0</v>
      </c>
      <c r="J62" s="30">
        <f t="shared" si="99"/>
        <v>0</v>
      </c>
      <c r="K62" s="30">
        <f t="shared" si="99"/>
        <v>0</v>
      </c>
      <c r="L62" s="30">
        <f t="shared" si="99"/>
        <v>0</v>
      </c>
      <c r="M62" s="30">
        <f t="shared" si="99"/>
        <v>0</v>
      </c>
      <c r="N62" s="30">
        <f t="shared" si="99"/>
        <v>0</v>
      </c>
      <c r="O62" s="30">
        <f t="shared" si="99"/>
        <v>0</v>
      </c>
      <c r="P62" s="30">
        <f t="shared" si="99"/>
        <v>0</v>
      </c>
      <c r="Q62" s="30">
        <f t="shared" si="99"/>
        <v>0</v>
      </c>
      <c r="R62" s="30">
        <f t="shared" si="99"/>
        <v>0</v>
      </c>
      <c r="S62" s="30">
        <f t="shared" si="99"/>
        <v>0</v>
      </c>
      <c r="T62" s="30">
        <f t="shared" si="99"/>
        <v>0</v>
      </c>
      <c r="U62" s="30">
        <f t="shared" si="99"/>
        <v>0</v>
      </c>
      <c r="V62" s="30">
        <f t="shared" si="99"/>
        <v>0</v>
      </c>
    </row>
    <row r="63" spans="2:22">
      <c r="B63" t="s">
        <v>115</v>
      </c>
      <c r="C63" s="86"/>
      <c r="D63" s="50"/>
      <c r="E63" s="50"/>
      <c r="F63" s="50"/>
      <c r="G63" s="50"/>
      <c r="H63" s="50"/>
      <c r="I63" s="50"/>
      <c r="J63" s="50"/>
      <c r="K63" s="50"/>
      <c r="L63" s="50"/>
      <c r="M63" s="50"/>
      <c r="N63" s="50"/>
      <c r="O63" s="50"/>
      <c r="P63" s="50"/>
      <c r="Q63" s="50"/>
      <c r="R63" s="50"/>
      <c r="S63" s="50"/>
      <c r="T63" s="50"/>
      <c r="U63" s="50"/>
      <c r="V63" s="50"/>
    </row>
    <row r="64" spans="2:22" ht="17.100000000000001" thickBot="1">
      <c r="B64" s="1" t="s">
        <v>116</v>
      </c>
      <c r="C64" s="71">
        <f>C60-C62+C63</f>
        <v>40520.51999999996</v>
      </c>
      <c r="D64" s="71">
        <f t="shared" ref="D64:V64" si="100">D60-D62+D63</f>
        <v>41642.339999999967</v>
      </c>
      <c r="E64" s="71">
        <f t="shared" si="100"/>
        <v>149248.25512000005</v>
      </c>
      <c r="F64" s="71">
        <f t="shared" si="100"/>
        <v>111922.85225360008</v>
      </c>
      <c r="G64" s="71">
        <f t="shared" si="100"/>
        <v>169538.19512370811</v>
      </c>
      <c r="H64" s="71">
        <f t="shared" si="100"/>
        <v>128224.93499625183</v>
      </c>
      <c r="I64" s="71">
        <f t="shared" si="100"/>
        <v>126224.8574504081</v>
      </c>
      <c r="J64" s="71">
        <f t="shared" si="100"/>
        <v>124029.43787948042</v>
      </c>
      <c r="K64" s="71">
        <f t="shared" si="100"/>
        <v>121629.83074459253</v>
      </c>
      <c r="L64" s="71">
        <f t="shared" si="100"/>
        <v>119016.85847303492</v>
      </c>
      <c r="M64" s="71">
        <f t="shared" si="100"/>
        <v>116180.99998984544</v>
      </c>
      <c r="N64" s="71">
        <f t="shared" si="100"/>
        <v>113112.37887083506</v>
      </c>
      <c r="O64" s="71">
        <f t="shared" si="100"/>
        <v>109800.75110490853</v>
      </c>
      <c r="P64" s="71">
        <f t="shared" si="100"/>
        <v>106235.49245313683</v>
      </c>
      <c r="Q64" s="71">
        <f t="shared" si="100"/>
        <v>102405.58539165172</v>
      </c>
      <c r="R64" s="71">
        <f t="shared" si="100"/>
        <v>98299.605625016964</v>
      </c>
      <c r="S64" s="71">
        <f t="shared" si="100"/>
        <v>93905.70815631689</v>
      </c>
      <c r="T64" s="71">
        <f t="shared" si="100"/>
        <v>89211.612899765954</v>
      </c>
      <c r="U64" s="71">
        <f t="shared" si="100"/>
        <v>84204.589821196394</v>
      </c>
      <c r="V64" s="71">
        <f t="shared" si="100"/>
        <v>78871.443591324263</v>
      </c>
    </row>
    <row r="65" spans="2:22" ht="17.100000000000001" thickTop="1">
      <c r="B65" s="1"/>
    </row>
    <row r="66" spans="2:22">
      <c r="B66" s="68" t="s">
        <v>117</v>
      </c>
    </row>
    <row r="67" spans="2:22">
      <c r="B67" s="69" t="s">
        <v>118</v>
      </c>
      <c r="C67" s="19">
        <f>'Project 1'!G26</f>
        <v>5779250</v>
      </c>
      <c r="D67" s="117"/>
      <c r="E67" s="124"/>
      <c r="F67" s="117"/>
      <c r="G67" s="117"/>
      <c r="H67" s="117"/>
      <c r="I67" s="117"/>
      <c r="J67" s="117"/>
      <c r="K67" s="117"/>
      <c r="L67" s="117"/>
      <c r="M67" s="117"/>
      <c r="N67" s="117"/>
      <c r="O67" s="117"/>
      <c r="P67" s="117"/>
      <c r="Q67" s="117"/>
      <c r="R67" s="117"/>
      <c r="S67" s="117"/>
      <c r="T67" s="117"/>
      <c r="U67" s="117"/>
      <c r="V67" s="117"/>
    </row>
    <row r="68" spans="2:22">
      <c r="B68" s="69" t="s">
        <v>119</v>
      </c>
      <c r="C68" s="122"/>
      <c r="D68" s="122"/>
      <c r="E68" s="19">
        <f>'Project 2'!G26</f>
        <v>5891375</v>
      </c>
      <c r="F68" s="117"/>
      <c r="G68" s="117"/>
      <c r="H68" s="117"/>
      <c r="I68" s="117"/>
      <c r="J68" s="117"/>
      <c r="K68" s="117"/>
      <c r="L68" s="117"/>
      <c r="M68" s="117"/>
      <c r="N68" s="117"/>
      <c r="O68" s="117"/>
      <c r="P68" s="117"/>
      <c r="Q68" s="117"/>
      <c r="R68" s="117"/>
      <c r="S68" s="117"/>
      <c r="T68" s="117"/>
      <c r="U68" s="117"/>
      <c r="V68" s="117"/>
    </row>
    <row r="69" spans="2:22">
      <c r="B69" s="68" t="s">
        <v>120</v>
      </c>
      <c r="C69" s="72">
        <f>SUM(C67:C68)</f>
        <v>5779250</v>
      </c>
      <c r="D69" s="72">
        <f t="shared" ref="D69:V69" si="101">SUM(D67:D68)</f>
        <v>0</v>
      </c>
      <c r="E69" s="123">
        <f t="shared" si="101"/>
        <v>5891375</v>
      </c>
      <c r="F69" s="72">
        <f t="shared" si="101"/>
        <v>0</v>
      </c>
      <c r="G69" s="72">
        <f t="shared" si="101"/>
        <v>0</v>
      </c>
      <c r="H69" s="72">
        <f t="shared" si="101"/>
        <v>0</v>
      </c>
      <c r="I69" s="72">
        <f t="shared" si="101"/>
        <v>0</v>
      </c>
      <c r="J69" s="72">
        <f t="shared" si="101"/>
        <v>0</v>
      </c>
      <c r="K69" s="72">
        <f t="shared" si="101"/>
        <v>0</v>
      </c>
      <c r="L69" s="72">
        <f t="shared" si="101"/>
        <v>0</v>
      </c>
      <c r="M69" s="72">
        <f t="shared" si="101"/>
        <v>0</v>
      </c>
      <c r="N69" s="72">
        <f t="shared" si="101"/>
        <v>0</v>
      </c>
      <c r="O69" s="72">
        <f t="shared" si="101"/>
        <v>0</v>
      </c>
      <c r="P69" s="72">
        <f t="shared" si="101"/>
        <v>0</v>
      </c>
      <c r="Q69" s="72">
        <f t="shared" si="101"/>
        <v>0</v>
      </c>
      <c r="R69" s="72">
        <f t="shared" si="101"/>
        <v>0</v>
      </c>
      <c r="S69" s="72">
        <f t="shared" si="101"/>
        <v>0</v>
      </c>
      <c r="T69" s="72">
        <f t="shared" si="101"/>
        <v>0</v>
      </c>
      <c r="U69" s="72">
        <f t="shared" si="101"/>
        <v>0</v>
      </c>
      <c r="V69" s="72">
        <f t="shared" si="101"/>
        <v>0</v>
      </c>
    </row>
    <row r="70" spans="2:22">
      <c r="B70" s="68" t="s">
        <v>121</v>
      </c>
      <c r="C70" s="30"/>
      <c r="E70" s="19"/>
    </row>
    <row r="71" spans="2:22">
      <c r="B71" s="69" t="s">
        <v>118</v>
      </c>
      <c r="C71" s="30">
        <f>'Project 1'!G54</f>
        <v>5779250</v>
      </c>
      <c r="E71" s="19"/>
    </row>
    <row r="72" spans="2:22">
      <c r="B72" s="69" t="s">
        <v>119</v>
      </c>
      <c r="D72" s="30"/>
      <c r="E72" s="19">
        <f>'Project 2'!G54</f>
        <v>5891375</v>
      </c>
    </row>
    <row r="73" spans="2:22">
      <c r="B73" s="68" t="s">
        <v>122</v>
      </c>
      <c r="C73" s="72">
        <f t="shared" ref="C73:V73" si="102">SUM(C71:C72)</f>
        <v>5779250</v>
      </c>
      <c r="D73" s="72">
        <f t="shared" si="102"/>
        <v>0</v>
      </c>
      <c r="E73" s="72">
        <f t="shared" si="102"/>
        <v>5891375</v>
      </c>
      <c r="F73" s="72">
        <f t="shared" si="102"/>
        <v>0</v>
      </c>
      <c r="G73" s="72">
        <f t="shared" si="102"/>
        <v>0</v>
      </c>
      <c r="H73" s="72">
        <f t="shared" si="102"/>
        <v>0</v>
      </c>
      <c r="I73" s="72">
        <f t="shared" si="102"/>
        <v>0</v>
      </c>
      <c r="J73" s="72">
        <f t="shared" si="102"/>
        <v>0</v>
      </c>
      <c r="K73" s="72">
        <f t="shared" si="102"/>
        <v>0</v>
      </c>
      <c r="L73" s="72">
        <f t="shared" si="102"/>
        <v>0</v>
      </c>
      <c r="M73" s="72">
        <f t="shared" si="102"/>
        <v>0</v>
      </c>
      <c r="N73" s="72">
        <f t="shared" si="102"/>
        <v>0</v>
      </c>
      <c r="O73" s="72">
        <f t="shared" si="102"/>
        <v>0</v>
      </c>
      <c r="P73" s="72">
        <f t="shared" si="102"/>
        <v>0</v>
      </c>
      <c r="Q73" s="72">
        <f t="shared" si="102"/>
        <v>0</v>
      </c>
      <c r="R73" s="72">
        <f t="shared" si="102"/>
        <v>0</v>
      </c>
      <c r="S73" s="72">
        <f t="shared" si="102"/>
        <v>0</v>
      </c>
      <c r="T73" s="72">
        <f t="shared" si="102"/>
        <v>0</v>
      </c>
      <c r="U73" s="72">
        <f t="shared" si="102"/>
        <v>0</v>
      </c>
      <c r="V73" s="72">
        <f t="shared" si="102"/>
        <v>0</v>
      </c>
    </row>
    <row r="74" spans="2:22" ht="17.100000000000001" thickBot="1">
      <c r="B74" s="1" t="s">
        <v>123</v>
      </c>
      <c r="C74" s="71">
        <f>C69-C73</f>
        <v>0</v>
      </c>
      <c r="D74" s="71">
        <f t="shared" ref="D74:V74" si="103">D69-D73</f>
        <v>0</v>
      </c>
      <c r="E74" s="71">
        <f t="shared" si="103"/>
        <v>0</v>
      </c>
      <c r="F74" s="71">
        <f t="shared" si="103"/>
        <v>0</v>
      </c>
      <c r="G74" s="71">
        <f t="shared" si="103"/>
        <v>0</v>
      </c>
      <c r="H74" s="71">
        <f t="shared" si="103"/>
        <v>0</v>
      </c>
      <c r="I74" s="71">
        <f t="shared" si="103"/>
        <v>0</v>
      </c>
      <c r="J74" s="71">
        <f t="shared" si="103"/>
        <v>0</v>
      </c>
      <c r="K74" s="71">
        <f t="shared" si="103"/>
        <v>0</v>
      </c>
      <c r="L74" s="71">
        <f t="shared" si="103"/>
        <v>0</v>
      </c>
      <c r="M74" s="71">
        <f t="shared" si="103"/>
        <v>0</v>
      </c>
      <c r="N74" s="71">
        <f t="shared" si="103"/>
        <v>0</v>
      </c>
      <c r="O74" s="71">
        <f t="shared" si="103"/>
        <v>0</v>
      </c>
      <c r="P74" s="71">
        <f t="shared" si="103"/>
        <v>0</v>
      </c>
      <c r="Q74" s="71">
        <f t="shared" si="103"/>
        <v>0</v>
      </c>
      <c r="R74" s="71">
        <f t="shared" si="103"/>
        <v>0</v>
      </c>
      <c r="S74" s="71">
        <f t="shared" si="103"/>
        <v>0</v>
      </c>
      <c r="T74" s="71">
        <f t="shared" si="103"/>
        <v>0</v>
      </c>
      <c r="U74" s="71">
        <f t="shared" si="103"/>
        <v>0</v>
      </c>
      <c r="V74" s="71">
        <f t="shared" si="103"/>
        <v>0</v>
      </c>
    </row>
    <row r="75" spans="2:22" ht="17.100000000000001" thickTop="1"/>
    <row r="76" spans="2:22">
      <c r="B76" t="s">
        <v>124</v>
      </c>
      <c r="C76" s="58">
        <v>50000</v>
      </c>
      <c r="D76" s="30">
        <f>C77</f>
        <v>90520.51999999996</v>
      </c>
      <c r="E76" s="30">
        <f t="shared" ref="E76:V76" si="104">D77</f>
        <v>132162.85999999993</v>
      </c>
      <c r="F76" s="30">
        <f t="shared" si="104"/>
        <v>281411.11511999997</v>
      </c>
      <c r="G76" s="30">
        <f t="shared" si="104"/>
        <v>393333.96737360005</v>
      </c>
      <c r="H76" s="30">
        <f t="shared" si="104"/>
        <v>562872.16249730811</v>
      </c>
      <c r="I76" s="30">
        <f t="shared" si="104"/>
        <v>691097.09749355994</v>
      </c>
      <c r="J76" s="30">
        <f t="shared" si="104"/>
        <v>817321.95494396798</v>
      </c>
      <c r="K76" s="30">
        <f t="shared" si="104"/>
        <v>941351.3928234484</v>
      </c>
      <c r="L76" s="30">
        <f t="shared" si="104"/>
        <v>1062981.2235680409</v>
      </c>
      <c r="M76" s="30">
        <f t="shared" si="104"/>
        <v>1181998.0820410759</v>
      </c>
      <c r="N76" s="30">
        <f t="shared" si="104"/>
        <v>1298179.0820309212</v>
      </c>
      <c r="O76" s="30">
        <f t="shared" si="104"/>
        <v>1411291.4609017563</v>
      </c>
      <c r="P76" s="30">
        <f t="shared" si="104"/>
        <v>1521092.2120066648</v>
      </c>
      <c r="Q76" s="30">
        <f t="shared" si="104"/>
        <v>1627327.7044598018</v>
      </c>
      <c r="R76" s="30">
        <f t="shared" si="104"/>
        <v>1729733.2898514536</v>
      </c>
      <c r="S76" s="30">
        <f t="shared" si="104"/>
        <v>1828032.8954764707</v>
      </c>
      <c r="T76" s="30">
        <f t="shared" si="104"/>
        <v>1921938.6036327877</v>
      </c>
      <c r="U76" s="30">
        <f t="shared" si="104"/>
        <v>2011150.2165325535</v>
      </c>
      <c r="V76" s="30">
        <f t="shared" si="104"/>
        <v>2095354.8063537499</v>
      </c>
    </row>
    <row r="77" spans="2:22">
      <c r="B77" s="89" t="s">
        <v>125</v>
      </c>
      <c r="C77" s="90">
        <f>C76+C64+C74</f>
        <v>90520.51999999996</v>
      </c>
      <c r="D77" s="90">
        <f t="shared" ref="D77:V77" si="105">D76+D64+D74</f>
        <v>132162.85999999993</v>
      </c>
      <c r="E77" s="90">
        <f t="shared" si="105"/>
        <v>281411.11511999997</v>
      </c>
      <c r="F77" s="90">
        <f t="shared" si="105"/>
        <v>393333.96737360005</v>
      </c>
      <c r="G77" s="90">
        <f t="shared" si="105"/>
        <v>562872.16249730811</v>
      </c>
      <c r="H77" s="90">
        <f t="shared" si="105"/>
        <v>691097.09749355994</v>
      </c>
      <c r="I77" s="90">
        <f t="shared" si="105"/>
        <v>817321.95494396798</v>
      </c>
      <c r="J77" s="90">
        <f t="shared" si="105"/>
        <v>941351.3928234484</v>
      </c>
      <c r="K77" s="90">
        <f t="shared" si="105"/>
        <v>1062981.2235680409</v>
      </c>
      <c r="L77" s="90">
        <f t="shared" si="105"/>
        <v>1181998.0820410759</v>
      </c>
      <c r="M77" s="90">
        <f t="shared" si="105"/>
        <v>1298179.0820309212</v>
      </c>
      <c r="N77" s="90">
        <f t="shared" si="105"/>
        <v>1411291.4609017563</v>
      </c>
      <c r="O77" s="90">
        <f t="shared" si="105"/>
        <v>1521092.2120066648</v>
      </c>
      <c r="P77" s="90">
        <f t="shared" si="105"/>
        <v>1627327.7044598018</v>
      </c>
      <c r="Q77" s="90">
        <f t="shared" si="105"/>
        <v>1729733.2898514536</v>
      </c>
      <c r="R77" s="90">
        <f t="shared" si="105"/>
        <v>1828032.8954764707</v>
      </c>
      <c r="S77" s="90">
        <f t="shared" si="105"/>
        <v>1921938.6036327877</v>
      </c>
      <c r="T77" s="90">
        <f t="shared" si="105"/>
        <v>2011150.2165325535</v>
      </c>
      <c r="U77" s="90">
        <f t="shared" si="105"/>
        <v>2095354.8063537499</v>
      </c>
      <c r="V77" s="90">
        <f t="shared" si="105"/>
        <v>2174226.2499450743</v>
      </c>
    </row>
    <row r="79" spans="2:22">
      <c r="B79" s="1" t="s">
        <v>126</v>
      </c>
    </row>
    <row r="80" spans="2:22">
      <c r="B80" t="s">
        <v>127</v>
      </c>
      <c r="C80" s="86"/>
      <c r="D80" s="86"/>
      <c r="E80" s="86"/>
      <c r="F80" s="86"/>
      <c r="G80" s="86"/>
      <c r="H80" s="86"/>
      <c r="I80" s="86"/>
      <c r="J80" s="86"/>
      <c r="K80" s="86"/>
      <c r="L80" s="86"/>
      <c r="M80" s="86"/>
      <c r="N80" s="86"/>
      <c r="O80" s="86"/>
      <c r="P80" s="86"/>
      <c r="Q80" s="86"/>
      <c r="R80" s="86"/>
      <c r="S80" s="86"/>
      <c r="T80" s="86"/>
      <c r="U80" s="86"/>
      <c r="V80" s="86"/>
    </row>
    <row r="81" spans="2:22">
      <c r="B81" t="s">
        <v>128</v>
      </c>
      <c r="C81" s="58"/>
      <c r="D81" s="58"/>
      <c r="E81" s="58"/>
      <c r="F81" s="58"/>
      <c r="G81" s="58"/>
      <c r="H81" s="58"/>
      <c r="I81" s="58"/>
      <c r="J81" s="58"/>
      <c r="K81" s="58"/>
      <c r="L81" s="58"/>
      <c r="M81" s="58"/>
      <c r="N81" s="58"/>
      <c r="O81" s="58"/>
      <c r="P81" s="58"/>
      <c r="Q81" s="58"/>
      <c r="R81" s="58"/>
      <c r="S81" s="58"/>
      <c r="T81" s="58"/>
      <c r="U81" s="58"/>
      <c r="V81" s="58"/>
    </row>
    <row r="82" spans="2:22">
      <c r="C82" s="58"/>
      <c r="D82" s="58"/>
      <c r="E82" s="58"/>
      <c r="F82" s="58"/>
      <c r="G82" s="58"/>
      <c r="H82" s="58"/>
      <c r="I82" s="58"/>
      <c r="J82" s="58"/>
      <c r="K82" s="58"/>
      <c r="L82" s="58"/>
      <c r="M82" s="58"/>
      <c r="N82" s="58"/>
      <c r="O82" s="58"/>
      <c r="P82" s="58"/>
      <c r="Q82" s="58"/>
      <c r="R82" s="58"/>
      <c r="S82" s="58"/>
      <c r="T82" s="58"/>
      <c r="U82" s="58"/>
      <c r="V82" s="58"/>
    </row>
    <row r="83" spans="2:22">
      <c r="C83" s="30"/>
    </row>
    <row r="84" spans="2:22" ht="17.100000000000001" thickBot="1">
      <c r="B84" s="87" t="s">
        <v>129</v>
      </c>
      <c r="C84" s="88">
        <f>C77+C80-C81</f>
        <v>90520.51999999996</v>
      </c>
      <c r="D84" s="88">
        <f t="shared" ref="D84:V84" si="106">D77+D80-D81</f>
        <v>132162.85999999993</v>
      </c>
      <c r="E84" s="88">
        <f t="shared" si="106"/>
        <v>281411.11511999997</v>
      </c>
      <c r="F84" s="88">
        <f t="shared" si="106"/>
        <v>393333.96737360005</v>
      </c>
      <c r="G84" s="88">
        <f t="shared" si="106"/>
        <v>562872.16249730811</v>
      </c>
      <c r="H84" s="88">
        <f t="shared" si="106"/>
        <v>691097.09749355994</v>
      </c>
      <c r="I84" s="88">
        <f t="shared" si="106"/>
        <v>817321.95494396798</v>
      </c>
      <c r="J84" s="88">
        <f t="shared" si="106"/>
        <v>941351.3928234484</v>
      </c>
      <c r="K84" s="88">
        <f t="shared" si="106"/>
        <v>1062981.2235680409</v>
      </c>
      <c r="L84" s="88">
        <f t="shared" si="106"/>
        <v>1181998.0820410759</v>
      </c>
      <c r="M84" s="88">
        <f t="shared" si="106"/>
        <v>1298179.0820309212</v>
      </c>
      <c r="N84" s="88">
        <f t="shared" si="106"/>
        <v>1411291.4609017563</v>
      </c>
      <c r="O84" s="88">
        <f t="shared" si="106"/>
        <v>1521092.2120066648</v>
      </c>
      <c r="P84" s="88">
        <f t="shared" si="106"/>
        <v>1627327.7044598018</v>
      </c>
      <c r="Q84" s="88">
        <f t="shared" si="106"/>
        <v>1729733.2898514536</v>
      </c>
      <c r="R84" s="88">
        <f t="shared" si="106"/>
        <v>1828032.8954764707</v>
      </c>
      <c r="S84" s="88">
        <f t="shared" si="106"/>
        <v>1921938.6036327877</v>
      </c>
      <c r="T84" s="88">
        <f t="shared" si="106"/>
        <v>2011150.2165325535</v>
      </c>
      <c r="U84" s="88">
        <f t="shared" si="106"/>
        <v>2095354.8063537499</v>
      </c>
      <c r="V84" s="88">
        <f t="shared" si="106"/>
        <v>2174226.2499450743</v>
      </c>
    </row>
    <row r="85" spans="2:22" ht="17.100000000000001" thickTop="1"/>
    <row r="87" spans="2:22">
      <c r="B87" s="65" t="s">
        <v>130</v>
      </c>
      <c r="C87" s="66"/>
    </row>
    <row r="88" spans="2:22">
      <c r="B88" s="3" t="s">
        <v>131</v>
      </c>
      <c r="C88" s="64">
        <v>0.02</v>
      </c>
    </row>
    <row r="89" spans="2:22">
      <c r="B89" s="3" t="s">
        <v>132</v>
      </c>
      <c r="C89" s="64">
        <v>0.03</v>
      </c>
    </row>
    <row r="95" spans="2:22">
      <c r="C95" s="30"/>
    </row>
  </sheetData>
  <phoneticPr fontId="7" type="noConversion"/>
  <pageMargins left="0.7" right="0.7" top="0.75" bottom="0.75" header="0.3" footer="0.3"/>
  <pageSetup orientation="portrait" r:id="rId1"/>
  <ignoredErrors>
    <ignoredError sqref="D51:V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334A-7257-6042-B5B1-639009C19864}">
  <dimension ref="A1:AD61"/>
  <sheetViews>
    <sheetView workbookViewId="0">
      <pane ySplit="4" topLeftCell="A5" activePane="bottomLeft" state="frozen"/>
      <selection pane="bottomLeft" activeCell="N6" sqref="N6"/>
    </sheetView>
  </sheetViews>
  <sheetFormatPr defaultColWidth="10.625" defaultRowHeight="15.95"/>
  <cols>
    <col min="1" max="1" width="9.375" customWidth="1"/>
    <col min="2" max="2" width="12.125" bestFit="1" customWidth="1"/>
    <col min="3" max="3" width="13" customWidth="1"/>
    <col min="4" max="5" width="17.125" customWidth="1"/>
    <col min="6" max="6" width="8.5" customWidth="1"/>
    <col min="7" max="7" width="9.625" customWidth="1"/>
    <col min="8" max="8" width="16.125" customWidth="1"/>
    <col min="9" max="9" width="13.125" customWidth="1"/>
    <col min="10" max="12" width="14.875" customWidth="1"/>
    <col min="13" max="13" width="16.375" customWidth="1"/>
    <col min="14" max="14" width="74.375" bestFit="1" customWidth="1"/>
    <col min="15" max="15" width="4.375" bestFit="1" customWidth="1"/>
    <col min="16" max="16" width="9.125" bestFit="1" customWidth="1"/>
    <col min="17" max="17" width="11.875" bestFit="1" customWidth="1"/>
    <col min="18" max="18" width="5" bestFit="1" customWidth="1"/>
    <col min="19" max="19" width="4.125" bestFit="1" customWidth="1"/>
    <col min="20" max="20" width="9.125" bestFit="1" customWidth="1"/>
    <col min="21" max="21" width="4.625" bestFit="1" customWidth="1"/>
    <col min="22" max="22" width="7.125" bestFit="1" customWidth="1"/>
    <col min="23" max="23" width="4.125" bestFit="1" customWidth="1"/>
    <col min="24" max="24" width="5.125" bestFit="1" customWidth="1"/>
    <col min="26" max="26" width="3.125" bestFit="1" customWidth="1"/>
    <col min="27" max="28" width="7.625" bestFit="1" customWidth="1"/>
    <col min="29" max="29" width="4.125" bestFit="1" customWidth="1"/>
    <col min="30" max="30" width="3.625" bestFit="1" customWidth="1"/>
  </cols>
  <sheetData>
    <row r="1" spans="1:27">
      <c r="A1" s="1" t="s">
        <v>133</v>
      </c>
    </row>
    <row r="3" spans="1:27">
      <c r="A3" s="210" t="s">
        <v>134</v>
      </c>
      <c r="B3" s="211"/>
      <c r="C3" s="211"/>
      <c r="D3" s="211"/>
      <c r="E3" s="74"/>
      <c r="F3" s="74"/>
      <c r="G3" s="74"/>
      <c r="H3" s="210" t="s">
        <v>135</v>
      </c>
      <c r="I3" s="211"/>
      <c r="J3" s="211"/>
      <c r="K3" s="74"/>
      <c r="L3" s="74"/>
      <c r="M3" s="73" t="s">
        <v>136</v>
      </c>
    </row>
    <row r="4" spans="1:27" ht="68.099999999999994">
      <c r="A4" s="75" t="s">
        <v>137</v>
      </c>
      <c r="B4" s="75" t="s">
        <v>138</v>
      </c>
      <c r="C4" s="75" t="s">
        <v>139</v>
      </c>
      <c r="D4" s="75" t="s">
        <v>140</v>
      </c>
      <c r="E4" s="75" t="s">
        <v>141</v>
      </c>
      <c r="F4" s="76" t="s">
        <v>142</v>
      </c>
      <c r="G4" s="76" t="s">
        <v>143</v>
      </c>
      <c r="H4" s="76" t="s">
        <v>144</v>
      </c>
      <c r="I4" s="76" t="s">
        <v>145</v>
      </c>
      <c r="J4" s="76" t="s">
        <v>146</v>
      </c>
      <c r="K4" s="76" t="s">
        <v>147</v>
      </c>
      <c r="L4" s="76" t="s">
        <v>148</v>
      </c>
      <c r="M4" s="75" t="s">
        <v>149</v>
      </c>
    </row>
    <row r="5" spans="1:27">
      <c r="A5">
        <v>1</v>
      </c>
      <c r="B5" t="s">
        <v>150</v>
      </c>
      <c r="C5" t="s">
        <v>151</v>
      </c>
      <c r="D5" s="125">
        <v>500000</v>
      </c>
      <c r="E5" s="125">
        <v>25000</v>
      </c>
      <c r="F5" s="126">
        <v>0.06</v>
      </c>
      <c r="G5" s="127">
        <v>120</v>
      </c>
      <c r="H5" s="125">
        <v>24000</v>
      </c>
      <c r="I5" s="125">
        <v>12000</v>
      </c>
      <c r="J5" s="131">
        <f>H5-I5</f>
        <v>12000</v>
      </c>
      <c r="K5" s="56">
        <v>3325</v>
      </c>
      <c r="L5" s="19">
        <f>J5-K5</f>
        <v>8675</v>
      </c>
      <c r="M5" s="100">
        <f>J5/K5</f>
        <v>3.6090225563909772</v>
      </c>
    </row>
    <row r="6" spans="1:27">
      <c r="A6">
        <v>2</v>
      </c>
      <c r="B6" t="s">
        <v>152</v>
      </c>
      <c r="C6" t="s">
        <v>153</v>
      </c>
      <c r="D6" s="125">
        <v>250000</v>
      </c>
      <c r="E6" s="125">
        <v>0</v>
      </c>
      <c r="F6" s="50"/>
      <c r="G6" s="127"/>
      <c r="H6" s="125">
        <v>48000</v>
      </c>
      <c r="I6" s="125">
        <v>46000</v>
      </c>
      <c r="J6" s="104">
        <f t="shared" ref="J6:J54" si="0">H6-I6</f>
        <v>2000</v>
      </c>
      <c r="K6" s="56"/>
      <c r="L6" s="19">
        <f t="shared" ref="L6:L54" si="1">J6-K6</f>
        <v>2000</v>
      </c>
    </row>
    <row r="7" spans="1:27">
      <c r="A7">
        <v>3</v>
      </c>
      <c r="B7" t="s">
        <v>154</v>
      </c>
      <c r="C7" t="s">
        <v>151</v>
      </c>
      <c r="D7" s="50"/>
      <c r="E7" s="50"/>
      <c r="F7" s="50"/>
      <c r="G7" s="127"/>
      <c r="H7" s="125"/>
      <c r="I7" s="125"/>
      <c r="J7" s="104">
        <f t="shared" si="0"/>
        <v>0</v>
      </c>
      <c r="K7" s="56"/>
      <c r="L7" s="19">
        <f t="shared" si="1"/>
        <v>0</v>
      </c>
    </row>
    <row r="8" spans="1:27">
      <c r="A8">
        <v>4</v>
      </c>
      <c r="B8" t="s">
        <v>155</v>
      </c>
      <c r="C8" t="s">
        <v>151</v>
      </c>
      <c r="D8" s="50"/>
      <c r="E8" s="50"/>
      <c r="F8" s="50"/>
      <c r="G8" s="127"/>
      <c r="H8" s="125"/>
      <c r="I8" s="125"/>
      <c r="J8" s="104">
        <f t="shared" si="0"/>
        <v>0</v>
      </c>
      <c r="K8" s="56"/>
      <c r="L8" s="19">
        <f t="shared" si="1"/>
        <v>0</v>
      </c>
    </row>
    <row r="9" spans="1:27">
      <c r="A9">
        <v>5</v>
      </c>
      <c r="B9" t="s">
        <v>156</v>
      </c>
      <c r="C9" t="s">
        <v>151</v>
      </c>
      <c r="D9" s="50"/>
      <c r="E9" s="50"/>
      <c r="F9" s="50"/>
      <c r="G9" s="127"/>
      <c r="H9" s="125"/>
      <c r="I9" s="125"/>
      <c r="J9" s="104">
        <f t="shared" si="0"/>
        <v>0</v>
      </c>
      <c r="K9" s="56"/>
      <c r="L9" s="19">
        <f t="shared" si="1"/>
        <v>0</v>
      </c>
    </row>
    <row r="10" spans="1:27">
      <c r="A10">
        <v>6</v>
      </c>
      <c r="B10" t="s">
        <v>157</v>
      </c>
      <c r="C10" t="s">
        <v>151</v>
      </c>
      <c r="D10" s="50"/>
      <c r="E10" s="50"/>
      <c r="F10" s="50"/>
      <c r="G10" s="127"/>
      <c r="H10" s="125"/>
      <c r="I10" s="125"/>
      <c r="J10" s="104">
        <f t="shared" si="0"/>
        <v>0</v>
      </c>
      <c r="K10" s="56"/>
      <c r="L10" s="19">
        <f t="shared" si="1"/>
        <v>0</v>
      </c>
    </row>
    <row r="11" spans="1:27">
      <c r="A11">
        <v>7</v>
      </c>
      <c r="B11" t="s">
        <v>158</v>
      </c>
      <c r="C11" t="s">
        <v>151</v>
      </c>
      <c r="D11" s="50"/>
      <c r="E11" s="50"/>
      <c r="F11" s="50"/>
      <c r="G11" s="127"/>
      <c r="H11" s="125"/>
      <c r="I11" s="125"/>
      <c r="J11" s="104">
        <f t="shared" si="0"/>
        <v>0</v>
      </c>
      <c r="K11" s="56"/>
      <c r="L11" s="19">
        <f t="shared" si="1"/>
        <v>0</v>
      </c>
    </row>
    <row r="12" spans="1:27">
      <c r="A12">
        <v>8</v>
      </c>
      <c r="B12" t="s">
        <v>159</v>
      </c>
      <c r="C12" t="s">
        <v>151</v>
      </c>
      <c r="D12" s="50"/>
      <c r="E12" s="50"/>
      <c r="F12" s="50"/>
      <c r="G12" s="127"/>
      <c r="H12" s="125"/>
      <c r="I12" s="125"/>
      <c r="J12" s="104">
        <f t="shared" si="0"/>
        <v>0</v>
      </c>
      <c r="K12" s="56"/>
      <c r="L12" s="19">
        <f t="shared" si="1"/>
        <v>0</v>
      </c>
      <c r="N12" s="2"/>
      <c r="P12" s="2"/>
      <c r="T12" s="2"/>
    </row>
    <row r="13" spans="1:27">
      <c r="A13">
        <v>9</v>
      </c>
      <c r="B13" t="s">
        <v>160</v>
      </c>
      <c r="C13" t="s">
        <v>151</v>
      </c>
      <c r="D13" s="50"/>
      <c r="E13" s="50"/>
      <c r="F13" s="50"/>
      <c r="G13" s="127"/>
      <c r="H13" s="125"/>
      <c r="I13" s="125"/>
      <c r="J13" s="104">
        <f t="shared" si="0"/>
        <v>0</v>
      </c>
      <c r="K13" s="56"/>
      <c r="L13" s="19">
        <f t="shared" si="1"/>
        <v>0</v>
      </c>
    </row>
    <row r="14" spans="1:27">
      <c r="A14">
        <v>10</v>
      </c>
      <c r="B14" t="s">
        <v>161</v>
      </c>
      <c r="C14" t="s">
        <v>151</v>
      </c>
      <c r="D14" s="50"/>
      <c r="E14" s="50"/>
      <c r="F14" s="50"/>
      <c r="G14" s="127"/>
      <c r="H14" s="125"/>
      <c r="I14" s="125"/>
      <c r="J14" s="104">
        <f t="shared" si="0"/>
        <v>0</v>
      </c>
      <c r="K14" s="56"/>
      <c r="L14" s="19">
        <f t="shared" si="1"/>
        <v>0</v>
      </c>
    </row>
    <row r="15" spans="1:27">
      <c r="A15">
        <v>11</v>
      </c>
      <c r="B15" t="s">
        <v>162</v>
      </c>
      <c r="C15" t="s">
        <v>151</v>
      </c>
      <c r="D15" s="50"/>
      <c r="E15" s="50"/>
      <c r="F15" s="50"/>
      <c r="G15" s="127"/>
      <c r="H15" s="125"/>
      <c r="I15" s="125"/>
      <c r="J15" s="104">
        <f t="shared" si="0"/>
        <v>0</v>
      </c>
      <c r="K15" s="56"/>
      <c r="L15" s="19">
        <f t="shared" si="1"/>
        <v>0</v>
      </c>
      <c r="P15" s="2"/>
      <c r="AA15" s="2"/>
    </row>
    <row r="16" spans="1:27">
      <c r="A16">
        <v>12</v>
      </c>
      <c r="B16" t="s">
        <v>163</v>
      </c>
      <c r="C16" t="s">
        <v>151</v>
      </c>
      <c r="D16" s="50"/>
      <c r="E16" s="50"/>
      <c r="F16" s="50"/>
      <c r="G16" s="127"/>
      <c r="H16" s="125"/>
      <c r="I16" s="125"/>
      <c r="J16" s="104">
        <f t="shared" si="0"/>
        <v>0</v>
      </c>
      <c r="K16" s="56"/>
      <c r="L16" s="19">
        <f t="shared" si="1"/>
        <v>0</v>
      </c>
      <c r="AA16" s="2"/>
    </row>
    <row r="17" spans="1:30">
      <c r="A17">
        <v>13</v>
      </c>
      <c r="B17" t="s">
        <v>164</v>
      </c>
      <c r="C17" t="s">
        <v>151</v>
      </c>
      <c r="D17" s="50"/>
      <c r="E17" s="50"/>
      <c r="F17" s="50"/>
      <c r="G17" s="127"/>
      <c r="H17" s="125"/>
      <c r="I17" s="125"/>
      <c r="J17" s="104">
        <f t="shared" si="0"/>
        <v>0</v>
      </c>
      <c r="K17" s="56"/>
      <c r="L17" s="19">
        <f t="shared" si="1"/>
        <v>0</v>
      </c>
    </row>
    <row r="18" spans="1:30">
      <c r="A18">
        <v>14</v>
      </c>
      <c r="B18" t="s">
        <v>165</v>
      </c>
      <c r="C18" t="s">
        <v>151</v>
      </c>
      <c r="D18" s="50"/>
      <c r="E18" s="50"/>
      <c r="F18" s="50"/>
      <c r="G18" s="127"/>
      <c r="H18" s="125"/>
      <c r="I18" s="125"/>
      <c r="J18" s="104">
        <f t="shared" si="0"/>
        <v>0</v>
      </c>
      <c r="K18" s="56"/>
      <c r="L18" s="19">
        <f t="shared" si="1"/>
        <v>0</v>
      </c>
      <c r="AA18" s="2"/>
    </row>
    <row r="19" spans="1:30">
      <c r="A19">
        <v>15</v>
      </c>
      <c r="B19" t="s">
        <v>166</v>
      </c>
      <c r="C19" t="s">
        <v>151</v>
      </c>
      <c r="D19" s="50"/>
      <c r="E19" s="50"/>
      <c r="F19" s="50"/>
      <c r="G19" s="127"/>
      <c r="H19" s="125"/>
      <c r="I19" s="125"/>
      <c r="J19" s="104">
        <f t="shared" si="0"/>
        <v>0</v>
      </c>
      <c r="K19" s="56"/>
      <c r="L19" s="19">
        <f t="shared" si="1"/>
        <v>0</v>
      </c>
      <c r="AA19" s="2"/>
    </row>
    <row r="20" spans="1:30">
      <c r="A20">
        <v>16</v>
      </c>
      <c r="B20" t="s">
        <v>167</v>
      </c>
      <c r="C20" t="s">
        <v>151</v>
      </c>
      <c r="D20" s="50"/>
      <c r="E20" s="50"/>
      <c r="F20" s="50"/>
      <c r="G20" s="127"/>
      <c r="H20" s="125"/>
      <c r="I20" s="125"/>
      <c r="J20" s="104">
        <f t="shared" si="0"/>
        <v>0</v>
      </c>
      <c r="K20" s="56"/>
      <c r="L20" s="19">
        <f t="shared" si="1"/>
        <v>0</v>
      </c>
      <c r="AA20" s="2"/>
    </row>
    <row r="21" spans="1:30">
      <c r="A21">
        <v>17</v>
      </c>
      <c r="B21" t="s">
        <v>168</v>
      </c>
      <c r="C21" t="s">
        <v>151</v>
      </c>
      <c r="D21" s="50"/>
      <c r="E21" s="50"/>
      <c r="F21" s="50"/>
      <c r="G21" s="127"/>
      <c r="H21" s="125"/>
      <c r="I21" s="125"/>
      <c r="J21" s="104">
        <f t="shared" si="0"/>
        <v>0</v>
      </c>
      <c r="K21" s="56"/>
      <c r="L21" s="19">
        <f t="shared" si="1"/>
        <v>0</v>
      </c>
    </row>
    <row r="22" spans="1:30">
      <c r="A22">
        <v>18</v>
      </c>
      <c r="B22" t="s">
        <v>169</v>
      </c>
      <c r="C22" t="s">
        <v>151</v>
      </c>
      <c r="D22" s="50"/>
      <c r="E22" s="50"/>
      <c r="F22" s="50"/>
      <c r="G22" s="127"/>
      <c r="H22" s="125"/>
      <c r="I22" s="125"/>
      <c r="J22" s="104">
        <f t="shared" si="0"/>
        <v>0</v>
      </c>
      <c r="K22" s="56"/>
      <c r="L22" s="19">
        <f t="shared" si="1"/>
        <v>0</v>
      </c>
      <c r="P22" s="2"/>
    </row>
    <row r="23" spans="1:30">
      <c r="A23">
        <v>19</v>
      </c>
      <c r="B23" t="s">
        <v>170</v>
      </c>
      <c r="C23" t="s">
        <v>151</v>
      </c>
      <c r="D23" s="50"/>
      <c r="E23" s="50"/>
      <c r="F23" s="50"/>
      <c r="G23" s="127"/>
      <c r="H23" s="125"/>
      <c r="I23" s="125"/>
      <c r="J23" s="104">
        <f t="shared" si="0"/>
        <v>0</v>
      </c>
      <c r="K23" s="56"/>
      <c r="L23" s="19">
        <f t="shared" si="1"/>
        <v>0</v>
      </c>
      <c r="N23" s="2"/>
      <c r="AB23" s="2"/>
    </row>
    <row r="24" spans="1:30">
      <c r="A24">
        <v>20</v>
      </c>
      <c r="B24" t="s">
        <v>171</v>
      </c>
      <c r="C24" t="s">
        <v>151</v>
      </c>
      <c r="D24" s="50"/>
      <c r="E24" s="50"/>
      <c r="F24" s="50"/>
      <c r="G24" s="127"/>
      <c r="H24" s="125"/>
      <c r="I24" s="125"/>
      <c r="J24" s="104">
        <f t="shared" si="0"/>
        <v>0</v>
      </c>
      <c r="K24" s="56"/>
      <c r="L24" s="19">
        <f t="shared" si="1"/>
        <v>0</v>
      </c>
    </row>
    <row r="25" spans="1:30">
      <c r="A25">
        <v>21</v>
      </c>
      <c r="B25" t="s">
        <v>172</v>
      </c>
      <c r="C25" t="s">
        <v>151</v>
      </c>
      <c r="D25" s="50"/>
      <c r="E25" s="50"/>
      <c r="F25" s="50"/>
      <c r="G25" s="127"/>
      <c r="H25" s="125"/>
      <c r="I25" s="125"/>
      <c r="J25" s="104">
        <f t="shared" si="0"/>
        <v>0</v>
      </c>
      <c r="K25" s="56"/>
      <c r="L25" s="19">
        <f t="shared" si="1"/>
        <v>0</v>
      </c>
    </row>
    <row r="26" spans="1:30">
      <c r="A26">
        <v>22</v>
      </c>
      <c r="B26" t="s">
        <v>173</v>
      </c>
      <c r="C26" t="s">
        <v>151</v>
      </c>
      <c r="D26" s="50"/>
      <c r="E26" s="50"/>
      <c r="F26" s="50"/>
      <c r="G26" s="127"/>
      <c r="H26" s="125"/>
      <c r="I26" s="125"/>
      <c r="J26" s="104">
        <f t="shared" si="0"/>
        <v>0</v>
      </c>
      <c r="K26" s="56"/>
      <c r="L26" s="19">
        <f t="shared" si="1"/>
        <v>0</v>
      </c>
    </row>
    <row r="27" spans="1:30">
      <c r="A27">
        <v>23</v>
      </c>
      <c r="B27" t="s">
        <v>174</v>
      </c>
      <c r="C27" t="s">
        <v>151</v>
      </c>
      <c r="D27" s="125"/>
      <c r="E27" s="125"/>
      <c r="F27" s="125"/>
      <c r="G27" s="127"/>
      <c r="H27" s="125"/>
      <c r="I27" s="125"/>
      <c r="J27" s="104">
        <f t="shared" si="0"/>
        <v>0</v>
      </c>
      <c r="K27" s="125"/>
      <c r="L27" s="19">
        <f t="shared" si="1"/>
        <v>0</v>
      </c>
      <c r="M27" s="130"/>
      <c r="N27" s="104"/>
      <c r="O27" s="104"/>
    </row>
    <row r="28" spans="1:30">
      <c r="A28">
        <v>24</v>
      </c>
      <c r="B28" t="s">
        <v>175</v>
      </c>
      <c r="C28" t="s">
        <v>151</v>
      </c>
      <c r="D28" s="125"/>
      <c r="E28" s="125"/>
      <c r="F28" s="125"/>
      <c r="G28" s="127"/>
      <c r="H28" s="125"/>
      <c r="I28" s="125"/>
      <c r="J28" s="104">
        <f t="shared" si="0"/>
        <v>0</v>
      </c>
      <c r="K28" s="125"/>
      <c r="L28" s="19">
        <f t="shared" si="1"/>
        <v>0</v>
      </c>
      <c r="M28" s="130"/>
      <c r="N28" s="104"/>
      <c r="O28" s="104"/>
    </row>
    <row r="29" spans="1:30">
      <c r="A29">
        <v>25</v>
      </c>
      <c r="B29" t="s">
        <v>176</v>
      </c>
      <c r="C29" t="s">
        <v>151</v>
      </c>
      <c r="D29" s="125"/>
      <c r="E29" s="125"/>
      <c r="F29" s="125"/>
      <c r="G29" s="127"/>
      <c r="H29" s="125"/>
      <c r="I29" s="125"/>
      <c r="J29" s="104">
        <f t="shared" si="0"/>
        <v>0</v>
      </c>
      <c r="K29" s="125"/>
      <c r="L29" s="19">
        <f t="shared" si="1"/>
        <v>0</v>
      </c>
      <c r="M29" s="130"/>
      <c r="N29" s="104"/>
      <c r="O29" s="104"/>
      <c r="AD29" s="40"/>
    </row>
    <row r="30" spans="1:30">
      <c r="A30">
        <v>26</v>
      </c>
      <c r="B30" t="s">
        <v>177</v>
      </c>
      <c r="C30" t="s">
        <v>151</v>
      </c>
      <c r="D30" s="125"/>
      <c r="E30" s="125"/>
      <c r="F30" s="125"/>
      <c r="G30" s="127"/>
      <c r="H30" s="125"/>
      <c r="I30" s="125"/>
      <c r="J30" s="104">
        <f t="shared" si="0"/>
        <v>0</v>
      </c>
      <c r="K30" s="125"/>
      <c r="L30" s="19">
        <f t="shared" si="1"/>
        <v>0</v>
      </c>
      <c r="M30" s="130"/>
      <c r="N30" s="104"/>
      <c r="O30" s="104"/>
      <c r="Q30" s="40"/>
      <c r="V30" s="40"/>
      <c r="AA30" s="40"/>
    </row>
    <row r="31" spans="1:30">
      <c r="A31">
        <v>27</v>
      </c>
      <c r="B31" t="s">
        <v>178</v>
      </c>
      <c r="C31" t="s">
        <v>151</v>
      </c>
      <c r="D31" s="125"/>
      <c r="E31" s="125"/>
      <c r="F31" s="125"/>
      <c r="G31" s="127"/>
      <c r="H31" s="125"/>
      <c r="I31" s="125"/>
      <c r="J31" s="104">
        <f t="shared" si="0"/>
        <v>0</v>
      </c>
      <c r="K31" s="125"/>
      <c r="L31" s="19">
        <f t="shared" si="1"/>
        <v>0</v>
      </c>
      <c r="M31" s="130"/>
      <c r="N31" s="104"/>
      <c r="O31" s="104"/>
    </row>
    <row r="32" spans="1:30">
      <c r="A32">
        <v>28</v>
      </c>
      <c r="B32" t="s">
        <v>179</v>
      </c>
      <c r="C32" t="s">
        <v>151</v>
      </c>
      <c r="D32" s="125"/>
      <c r="E32" s="125"/>
      <c r="F32" s="125"/>
      <c r="G32" s="127"/>
      <c r="H32" s="125"/>
      <c r="I32" s="125"/>
      <c r="J32" s="104">
        <f t="shared" si="0"/>
        <v>0</v>
      </c>
      <c r="K32" s="125"/>
      <c r="L32" s="19">
        <f t="shared" si="1"/>
        <v>0</v>
      </c>
      <c r="M32" s="130"/>
      <c r="N32" s="104"/>
      <c r="O32" s="104"/>
    </row>
    <row r="33" spans="1:15">
      <c r="A33">
        <v>29</v>
      </c>
      <c r="B33" t="s">
        <v>180</v>
      </c>
      <c r="C33" t="s">
        <v>151</v>
      </c>
      <c r="D33" s="125"/>
      <c r="E33" s="125"/>
      <c r="F33" s="125"/>
      <c r="G33" s="127"/>
      <c r="H33" s="125"/>
      <c r="I33" s="125"/>
      <c r="J33" s="104">
        <f t="shared" si="0"/>
        <v>0</v>
      </c>
      <c r="K33" s="125"/>
      <c r="L33" s="19">
        <f t="shared" si="1"/>
        <v>0</v>
      </c>
      <c r="M33" s="130"/>
      <c r="N33" s="104"/>
      <c r="O33" s="104"/>
    </row>
    <row r="34" spans="1:15">
      <c r="A34">
        <v>30</v>
      </c>
      <c r="B34" t="s">
        <v>181</v>
      </c>
      <c r="C34" t="s">
        <v>151</v>
      </c>
      <c r="D34" s="125"/>
      <c r="E34" s="125"/>
      <c r="F34" s="125"/>
      <c r="G34" s="127"/>
      <c r="H34" s="125"/>
      <c r="I34" s="125"/>
      <c r="J34" s="104">
        <f t="shared" si="0"/>
        <v>0</v>
      </c>
      <c r="K34" s="125"/>
      <c r="L34" s="19">
        <f t="shared" si="1"/>
        <v>0</v>
      </c>
      <c r="M34" s="130"/>
      <c r="N34" s="104"/>
      <c r="O34" s="104"/>
    </row>
    <row r="35" spans="1:15">
      <c r="A35">
        <v>31</v>
      </c>
      <c r="B35" t="s">
        <v>182</v>
      </c>
      <c r="C35" t="s">
        <v>151</v>
      </c>
      <c r="D35" s="125"/>
      <c r="E35" s="125"/>
      <c r="F35" s="125"/>
      <c r="G35" s="127"/>
      <c r="H35" s="125"/>
      <c r="I35" s="125"/>
      <c r="J35" s="104">
        <f>H35-I35</f>
        <v>0</v>
      </c>
      <c r="K35" s="125"/>
      <c r="L35" s="19">
        <f t="shared" si="1"/>
        <v>0</v>
      </c>
      <c r="M35" s="130"/>
      <c r="N35" s="104"/>
      <c r="O35" s="104"/>
    </row>
    <row r="36" spans="1:15">
      <c r="A36">
        <v>32</v>
      </c>
      <c r="B36" t="s">
        <v>183</v>
      </c>
      <c r="C36" t="s">
        <v>151</v>
      </c>
      <c r="D36" s="125"/>
      <c r="E36" s="125"/>
      <c r="F36" s="125"/>
      <c r="G36" s="127"/>
      <c r="H36" s="125"/>
      <c r="I36" s="125"/>
      <c r="J36" s="104">
        <f t="shared" si="0"/>
        <v>0</v>
      </c>
      <c r="K36" s="125"/>
      <c r="L36" s="19">
        <f t="shared" si="1"/>
        <v>0</v>
      </c>
      <c r="M36" s="130"/>
      <c r="N36" s="104"/>
      <c r="O36" s="104"/>
    </row>
    <row r="37" spans="1:15">
      <c r="A37">
        <v>33</v>
      </c>
      <c r="B37" t="s">
        <v>184</v>
      </c>
      <c r="C37" t="s">
        <v>151</v>
      </c>
      <c r="D37" s="125"/>
      <c r="E37" s="125"/>
      <c r="F37" s="125"/>
      <c r="G37" s="127"/>
      <c r="H37" s="125"/>
      <c r="I37" s="125"/>
      <c r="J37" s="104">
        <f t="shared" si="0"/>
        <v>0</v>
      </c>
      <c r="K37" s="125"/>
      <c r="L37" s="19">
        <f t="shared" si="1"/>
        <v>0</v>
      </c>
      <c r="M37" s="130"/>
      <c r="N37" s="104"/>
      <c r="O37" s="104"/>
    </row>
    <row r="38" spans="1:15">
      <c r="A38">
        <v>34</v>
      </c>
      <c r="B38" t="s">
        <v>185</v>
      </c>
      <c r="C38" t="s">
        <v>151</v>
      </c>
      <c r="D38" s="125"/>
      <c r="E38" s="125"/>
      <c r="F38" s="125"/>
      <c r="G38" s="127"/>
      <c r="H38" s="125"/>
      <c r="I38" s="125"/>
      <c r="J38" s="104">
        <f t="shared" si="0"/>
        <v>0</v>
      </c>
      <c r="K38" s="125"/>
      <c r="L38" s="19">
        <f t="shared" si="1"/>
        <v>0</v>
      </c>
      <c r="M38" s="130"/>
      <c r="N38" s="104"/>
      <c r="O38" s="104"/>
    </row>
    <row r="39" spans="1:15">
      <c r="A39">
        <v>35</v>
      </c>
      <c r="B39" t="s">
        <v>186</v>
      </c>
      <c r="C39" t="s">
        <v>151</v>
      </c>
      <c r="D39" s="125"/>
      <c r="E39" s="125"/>
      <c r="F39" s="125"/>
      <c r="G39" s="127"/>
      <c r="H39" s="125"/>
      <c r="I39" s="125"/>
      <c r="J39" s="104">
        <f t="shared" si="0"/>
        <v>0</v>
      </c>
      <c r="K39" s="125"/>
      <c r="L39" s="19">
        <f t="shared" si="1"/>
        <v>0</v>
      </c>
      <c r="M39" s="130"/>
      <c r="N39" s="104"/>
      <c r="O39" s="104"/>
    </row>
    <row r="40" spans="1:15">
      <c r="A40">
        <v>36</v>
      </c>
      <c r="B40" t="s">
        <v>187</v>
      </c>
      <c r="C40" t="s">
        <v>151</v>
      </c>
      <c r="D40" s="125"/>
      <c r="E40" s="125"/>
      <c r="F40" s="125"/>
      <c r="G40" s="127"/>
      <c r="H40" s="125"/>
      <c r="I40" s="125"/>
      <c r="J40" s="104">
        <f t="shared" si="0"/>
        <v>0</v>
      </c>
      <c r="K40" s="125"/>
      <c r="L40" s="19">
        <f t="shared" si="1"/>
        <v>0</v>
      </c>
      <c r="M40" s="130"/>
      <c r="N40" s="104"/>
      <c r="O40" s="104"/>
    </row>
    <row r="41" spans="1:15">
      <c r="A41">
        <v>37</v>
      </c>
      <c r="B41" t="s">
        <v>188</v>
      </c>
      <c r="C41" t="s">
        <v>151</v>
      </c>
      <c r="D41" s="125"/>
      <c r="E41" s="125"/>
      <c r="F41" s="125"/>
      <c r="G41" s="127"/>
      <c r="H41" s="125"/>
      <c r="I41" s="125"/>
      <c r="J41" s="104">
        <f t="shared" si="0"/>
        <v>0</v>
      </c>
      <c r="K41" s="125"/>
      <c r="L41" s="19">
        <f t="shared" si="1"/>
        <v>0</v>
      </c>
      <c r="M41" s="130"/>
      <c r="N41" s="104"/>
      <c r="O41" s="104"/>
    </row>
    <row r="42" spans="1:15">
      <c r="A42">
        <v>38</v>
      </c>
      <c r="B42" t="s">
        <v>189</v>
      </c>
      <c r="C42" t="s">
        <v>151</v>
      </c>
      <c r="D42" s="125"/>
      <c r="E42" s="125"/>
      <c r="F42" s="125"/>
      <c r="G42" s="127"/>
      <c r="H42" s="125"/>
      <c r="I42" s="125"/>
      <c r="J42" s="104">
        <f t="shared" si="0"/>
        <v>0</v>
      </c>
      <c r="K42" s="125"/>
      <c r="L42" s="19">
        <f t="shared" si="1"/>
        <v>0</v>
      </c>
      <c r="M42" s="130"/>
      <c r="N42" s="104"/>
      <c r="O42" s="104"/>
    </row>
    <row r="43" spans="1:15">
      <c r="A43">
        <v>39</v>
      </c>
      <c r="B43" t="s">
        <v>190</v>
      </c>
      <c r="C43" t="s">
        <v>151</v>
      </c>
      <c r="D43" s="125"/>
      <c r="E43" s="125"/>
      <c r="F43" s="125"/>
      <c r="G43" s="127"/>
      <c r="H43" s="125"/>
      <c r="I43" s="125"/>
      <c r="J43" s="104">
        <f t="shared" si="0"/>
        <v>0</v>
      </c>
      <c r="K43" s="125"/>
      <c r="L43" s="19">
        <f t="shared" si="1"/>
        <v>0</v>
      </c>
      <c r="M43" s="130"/>
      <c r="N43" s="104"/>
      <c r="O43" s="104"/>
    </row>
    <row r="44" spans="1:15">
      <c r="A44">
        <v>40</v>
      </c>
      <c r="B44" t="s">
        <v>191</v>
      </c>
      <c r="C44" t="s">
        <v>151</v>
      </c>
      <c r="D44" s="125"/>
      <c r="E44" s="125"/>
      <c r="F44" s="125"/>
      <c r="G44" s="127"/>
      <c r="H44" s="125"/>
      <c r="I44" s="125"/>
      <c r="J44" s="104">
        <f t="shared" si="0"/>
        <v>0</v>
      </c>
      <c r="K44" s="125"/>
      <c r="L44" s="19">
        <f t="shared" si="1"/>
        <v>0</v>
      </c>
      <c r="M44" s="130"/>
      <c r="N44" s="104"/>
      <c r="O44" s="104"/>
    </row>
    <row r="45" spans="1:15">
      <c r="A45">
        <v>41</v>
      </c>
      <c r="B45" t="s">
        <v>192</v>
      </c>
      <c r="C45" t="s">
        <v>151</v>
      </c>
      <c r="D45" s="125"/>
      <c r="E45" s="125"/>
      <c r="F45" s="125"/>
      <c r="G45" s="127"/>
      <c r="H45" s="125"/>
      <c r="I45" s="125"/>
      <c r="J45" s="104">
        <f t="shared" si="0"/>
        <v>0</v>
      </c>
      <c r="K45" s="125"/>
      <c r="L45" s="19">
        <f t="shared" si="1"/>
        <v>0</v>
      </c>
      <c r="M45" s="130"/>
      <c r="N45" s="104"/>
      <c r="O45" s="104"/>
    </row>
    <row r="46" spans="1:15">
      <c r="A46">
        <v>42</v>
      </c>
      <c r="B46" t="s">
        <v>193</v>
      </c>
      <c r="C46" t="s">
        <v>151</v>
      </c>
      <c r="D46" s="125"/>
      <c r="E46" s="125"/>
      <c r="F46" s="125"/>
      <c r="G46" s="127"/>
      <c r="H46" s="125"/>
      <c r="I46" s="125"/>
      <c r="J46" s="104">
        <f t="shared" si="0"/>
        <v>0</v>
      </c>
      <c r="K46" s="125"/>
      <c r="L46" s="19">
        <f t="shared" si="1"/>
        <v>0</v>
      </c>
      <c r="M46" s="130"/>
      <c r="N46" s="104"/>
      <c r="O46" s="104"/>
    </row>
    <row r="47" spans="1:15">
      <c r="A47">
        <v>43</v>
      </c>
      <c r="B47" t="s">
        <v>194</v>
      </c>
      <c r="C47" t="s">
        <v>151</v>
      </c>
      <c r="D47" s="125"/>
      <c r="E47" s="125"/>
      <c r="F47" s="125"/>
      <c r="G47" s="127"/>
      <c r="H47" s="125"/>
      <c r="I47" s="125"/>
      <c r="J47" s="104">
        <f t="shared" si="0"/>
        <v>0</v>
      </c>
      <c r="K47" s="125"/>
      <c r="L47" s="19">
        <f t="shared" si="1"/>
        <v>0</v>
      </c>
      <c r="M47" s="130"/>
      <c r="N47" s="104"/>
      <c r="O47" s="104"/>
    </row>
    <row r="48" spans="1:15">
      <c r="A48">
        <v>44</v>
      </c>
      <c r="B48" t="s">
        <v>195</v>
      </c>
      <c r="C48" t="s">
        <v>151</v>
      </c>
      <c r="D48" s="125"/>
      <c r="E48" s="125"/>
      <c r="F48" s="125"/>
      <c r="G48" s="127"/>
      <c r="H48" s="125"/>
      <c r="I48" s="125"/>
      <c r="J48" s="104">
        <f t="shared" si="0"/>
        <v>0</v>
      </c>
      <c r="K48" s="125"/>
      <c r="L48" s="19">
        <f t="shared" si="1"/>
        <v>0</v>
      </c>
      <c r="M48" s="130"/>
      <c r="N48" s="104"/>
      <c r="O48" s="104"/>
    </row>
    <row r="49" spans="1:15">
      <c r="A49">
        <v>45</v>
      </c>
      <c r="B49" t="s">
        <v>196</v>
      </c>
      <c r="C49" t="s">
        <v>151</v>
      </c>
      <c r="D49" s="125"/>
      <c r="E49" s="125"/>
      <c r="F49" s="125"/>
      <c r="G49" s="127"/>
      <c r="H49" s="125"/>
      <c r="I49" s="125"/>
      <c r="J49" s="104">
        <f t="shared" si="0"/>
        <v>0</v>
      </c>
      <c r="K49" s="125"/>
      <c r="L49" s="19">
        <f t="shared" si="1"/>
        <v>0</v>
      </c>
      <c r="M49" s="130"/>
      <c r="N49" s="104"/>
      <c r="O49" s="104"/>
    </row>
    <row r="50" spans="1:15">
      <c r="A50">
        <v>46</v>
      </c>
      <c r="B50" t="s">
        <v>197</v>
      </c>
      <c r="C50" t="s">
        <v>151</v>
      </c>
      <c r="D50" s="125"/>
      <c r="E50" s="125"/>
      <c r="F50" s="125"/>
      <c r="G50" s="127"/>
      <c r="H50" s="125"/>
      <c r="I50" s="125"/>
      <c r="J50" s="104">
        <f t="shared" si="0"/>
        <v>0</v>
      </c>
      <c r="K50" s="125"/>
      <c r="L50" s="19">
        <f t="shared" si="1"/>
        <v>0</v>
      </c>
      <c r="M50" s="130"/>
      <c r="N50" s="104"/>
      <c r="O50" s="104"/>
    </row>
    <row r="51" spans="1:15">
      <c r="A51">
        <v>47</v>
      </c>
      <c r="B51" t="s">
        <v>198</v>
      </c>
      <c r="C51" t="s">
        <v>151</v>
      </c>
      <c r="D51" s="125"/>
      <c r="E51" s="125"/>
      <c r="F51" s="125"/>
      <c r="G51" s="127"/>
      <c r="H51" s="125"/>
      <c r="I51" s="125"/>
      <c r="J51" s="104">
        <f t="shared" si="0"/>
        <v>0</v>
      </c>
      <c r="K51" s="125"/>
      <c r="L51" s="19">
        <f t="shared" si="1"/>
        <v>0</v>
      </c>
      <c r="M51" s="130"/>
      <c r="N51" s="104"/>
      <c r="O51" s="104"/>
    </row>
    <row r="52" spans="1:15">
      <c r="A52">
        <v>48</v>
      </c>
      <c r="B52" t="s">
        <v>199</v>
      </c>
      <c r="C52" t="s">
        <v>151</v>
      </c>
      <c r="D52" s="125"/>
      <c r="E52" s="125"/>
      <c r="F52" s="125"/>
      <c r="G52" s="127"/>
      <c r="H52" s="125"/>
      <c r="I52" s="125"/>
      <c r="J52" s="104">
        <f t="shared" si="0"/>
        <v>0</v>
      </c>
      <c r="K52" s="125"/>
      <c r="L52" s="19">
        <f t="shared" si="1"/>
        <v>0</v>
      </c>
      <c r="M52" s="130"/>
      <c r="N52" s="104"/>
      <c r="O52" s="104"/>
    </row>
    <row r="53" spans="1:15">
      <c r="A53">
        <v>49</v>
      </c>
      <c r="B53" t="s">
        <v>200</v>
      </c>
      <c r="C53" t="s">
        <v>151</v>
      </c>
      <c r="D53" s="125"/>
      <c r="E53" s="125"/>
      <c r="F53" s="125"/>
      <c r="G53" s="127"/>
      <c r="H53" s="125"/>
      <c r="I53" s="125"/>
      <c r="J53" s="104">
        <f t="shared" si="0"/>
        <v>0</v>
      </c>
      <c r="K53" s="125"/>
      <c r="L53" s="19">
        <f t="shared" si="1"/>
        <v>0</v>
      </c>
      <c r="M53" s="130"/>
      <c r="N53" s="104"/>
      <c r="O53" s="104"/>
    </row>
    <row r="54" spans="1:15">
      <c r="A54" s="10">
        <v>50</v>
      </c>
      <c r="B54" s="10" t="s">
        <v>201</v>
      </c>
      <c r="C54" t="s">
        <v>151</v>
      </c>
      <c r="D54" s="128"/>
      <c r="E54" s="128"/>
      <c r="F54" s="128"/>
      <c r="G54" s="129"/>
      <c r="H54" s="128"/>
      <c r="I54" s="128"/>
      <c r="J54" s="107">
        <f t="shared" si="0"/>
        <v>0</v>
      </c>
      <c r="K54" s="128"/>
      <c r="L54" s="19">
        <f t="shared" si="1"/>
        <v>0</v>
      </c>
      <c r="M54" s="132"/>
      <c r="N54" s="104"/>
      <c r="O54" s="104"/>
    </row>
    <row r="55" spans="1:15">
      <c r="A55" s="109"/>
      <c r="B55" s="109"/>
      <c r="C55" s="109"/>
      <c r="D55" s="110">
        <f>SUM(D5:D54)</f>
        <v>750000</v>
      </c>
      <c r="E55" s="110"/>
      <c r="F55" s="110"/>
      <c r="G55" s="110"/>
      <c r="H55" s="110">
        <f>SUM(H5:H54)</f>
        <v>72000</v>
      </c>
      <c r="I55" s="110">
        <f>SUM(I5:I54)</f>
        <v>58000</v>
      </c>
      <c r="J55" s="110">
        <f>H55-I55</f>
        <v>14000</v>
      </c>
      <c r="K55" s="108"/>
      <c r="L55" s="112">
        <f>SUM(L5:L54)</f>
        <v>10675</v>
      </c>
      <c r="M55" s="113">
        <f>AVERAGE(M5:M54)</f>
        <v>3.6090225563909772</v>
      </c>
      <c r="N55" s="104"/>
      <c r="O55" s="104"/>
    </row>
    <row r="56" spans="1:15">
      <c r="D56" s="104"/>
      <c r="E56" s="104"/>
      <c r="F56" s="104"/>
      <c r="G56" s="104"/>
      <c r="H56" s="104"/>
      <c r="I56" s="104"/>
      <c r="J56" s="104"/>
      <c r="K56" s="104"/>
      <c r="L56" s="104"/>
      <c r="M56" s="104"/>
      <c r="N56" s="104"/>
      <c r="O56" s="104"/>
    </row>
    <row r="57" spans="1:15">
      <c r="D57" s="104"/>
      <c r="E57" s="104"/>
      <c r="F57" s="104"/>
      <c r="G57" s="104"/>
      <c r="H57" s="104"/>
      <c r="I57" s="104"/>
      <c r="J57" s="104"/>
      <c r="K57" s="104"/>
      <c r="L57" s="104"/>
      <c r="M57" s="104"/>
      <c r="N57" s="104"/>
      <c r="O57" s="104"/>
    </row>
    <row r="58" spans="1:15">
      <c r="D58" s="104"/>
      <c r="E58" s="104"/>
      <c r="F58" s="104"/>
      <c r="G58" s="104"/>
      <c r="H58" s="104"/>
      <c r="I58" s="104"/>
      <c r="J58" s="104"/>
      <c r="K58" s="104"/>
      <c r="L58" s="104"/>
      <c r="M58" s="104"/>
      <c r="N58" s="104"/>
      <c r="O58" s="104"/>
    </row>
    <row r="59" spans="1:15">
      <c r="D59" s="104"/>
      <c r="E59" s="104"/>
      <c r="F59" s="104"/>
      <c r="G59" s="104"/>
      <c r="H59" s="104"/>
      <c r="I59" s="104"/>
      <c r="J59" s="104"/>
      <c r="K59" s="104"/>
      <c r="L59" s="104"/>
      <c r="M59" s="104"/>
      <c r="N59" s="104"/>
      <c r="O59" s="104"/>
    </row>
    <row r="60" spans="1:15">
      <c r="D60" s="104"/>
      <c r="E60" s="104"/>
      <c r="F60" s="104"/>
      <c r="G60" s="104"/>
      <c r="H60" s="104"/>
      <c r="I60" s="104"/>
      <c r="J60" s="104"/>
      <c r="K60" s="104"/>
      <c r="L60" s="104"/>
      <c r="M60" s="104"/>
      <c r="N60" s="104"/>
      <c r="O60" s="104"/>
    </row>
    <row r="61" spans="1:15">
      <c r="D61" s="104"/>
      <c r="E61" s="104"/>
      <c r="F61" s="104"/>
      <c r="G61" s="104"/>
      <c r="H61" s="104"/>
      <c r="I61" s="104"/>
      <c r="J61" s="104"/>
      <c r="K61" s="104"/>
      <c r="L61" s="104"/>
      <c r="M61" s="104"/>
      <c r="N61" s="104"/>
      <c r="O61" s="104"/>
    </row>
  </sheetData>
  <mergeCells count="2">
    <mergeCell ref="A3:D3"/>
    <mergeCell ref="H3:J3"/>
  </mergeCells>
  <dataValidations count="1">
    <dataValidation type="list" allowBlank="1" showInputMessage="1" showErrorMessage="1" sqref="C5:C54" xr:uid="{2475B472-3E09-7F41-8F3F-E3D5BB00783A}">
      <formula1>"Residential,Commercial,Mixed-Use"</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AFB1-C7A0-C940-82E2-1D4F11DE01A8}">
  <dimension ref="A1:AP155"/>
  <sheetViews>
    <sheetView topLeftCell="A83" zoomScale="90" zoomScaleNormal="9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3.125" bestFit="1" customWidth="1"/>
    <col min="10" max="11" width="13.875" bestFit="1" customWidth="1"/>
    <col min="12" max="12" width="12.875" bestFit="1" customWidth="1"/>
    <col min="13" max="13" width="11.875" customWidth="1"/>
    <col min="14" max="16" width="12.875" bestFit="1" customWidth="1"/>
    <col min="17" max="28" width="13.875" bestFit="1" customWidth="1"/>
  </cols>
  <sheetData>
    <row r="1" spans="1:15">
      <c r="A1" s="11" t="s">
        <v>202</v>
      </c>
    </row>
    <row r="2" spans="1:15">
      <c r="A2" s="12"/>
    </row>
    <row r="3" spans="1:15">
      <c r="A3" s="11" t="s">
        <v>203</v>
      </c>
    </row>
    <row r="4" spans="1:15">
      <c r="B4" s="3" t="s">
        <v>204</v>
      </c>
      <c r="C4" s="182" t="s">
        <v>205</v>
      </c>
      <c r="E4" s="1" t="s">
        <v>206</v>
      </c>
      <c r="K4" s="1" t="s">
        <v>207</v>
      </c>
      <c r="M4" s="141" t="s">
        <v>208</v>
      </c>
    </row>
    <row r="5" spans="1:15" ht="27.95">
      <c r="B5" s="3" t="s">
        <v>209</v>
      </c>
      <c r="C5" s="14" t="s">
        <v>210</v>
      </c>
      <c r="E5" s="160" t="s">
        <v>211</v>
      </c>
      <c r="F5" s="161" t="s">
        <v>212</v>
      </c>
      <c r="G5" s="162" t="s">
        <v>213</v>
      </c>
      <c r="H5" s="163" t="s">
        <v>214</v>
      </c>
      <c r="I5" s="164"/>
      <c r="K5" s="160" t="s">
        <v>211</v>
      </c>
      <c r="L5" s="161" t="s">
        <v>212</v>
      </c>
      <c r="M5" s="162" t="s">
        <v>213</v>
      </c>
      <c r="N5" s="163" t="s">
        <v>214</v>
      </c>
      <c r="O5" s="164"/>
    </row>
    <row r="6" spans="1:15">
      <c r="B6" s="3" t="s">
        <v>215</v>
      </c>
      <c r="C6" s="14" t="s">
        <v>216</v>
      </c>
      <c r="E6" s="165"/>
      <c r="F6" s="174">
        <f>G20</f>
        <v>0</v>
      </c>
      <c r="G6" s="95">
        <v>360</v>
      </c>
      <c r="H6" s="166">
        <f>IF(OR(G6=0,F8=0),0,ROUND($F$6*(($F$8/1200)*(1+($F$8/1200))^$G$6)/((1+($F$8/1200))^$G$6-1),2))</f>
        <v>0</v>
      </c>
      <c r="I6" s="167"/>
      <c r="K6" s="165"/>
      <c r="L6" s="174">
        <f>C65</f>
        <v>0</v>
      </c>
      <c r="M6" s="176">
        <v>360</v>
      </c>
      <c r="N6" s="166">
        <f>IF(OR(M6=0,L8=0),0,ROUND($L$6*(($L$8/1200)*(1+($L$8/1200))^$M$6)/((1+($L$8/1200))^$M$6-1),2))</f>
        <v>0</v>
      </c>
      <c r="O6" s="167"/>
    </row>
    <row r="7" spans="1:15">
      <c r="B7" s="3" t="s">
        <v>217</v>
      </c>
      <c r="C7" s="14" t="s">
        <v>218</v>
      </c>
      <c r="E7" s="165"/>
      <c r="F7" s="168" t="s">
        <v>219</v>
      </c>
      <c r="G7" s="169" t="s">
        <v>220</v>
      </c>
      <c r="H7" s="170" t="s">
        <v>221</v>
      </c>
      <c r="I7" s="171"/>
      <c r="K7" s="165"/>
      <c r="L7" s="168" t="s">
        <v>219</v>
      </c>
      <c r="M7" s="169" t="s">
        <v>220</v>
      </c>
      <c r="N7" s="170" t="s">
        <v>221</v>
      </c>
      <c r="O7" s="171"/>
    </row>
    <row r="8" spans="1:15">
      <c r="B8" s="3" t="s">
        <v>222</v>
      </c>
      <c r="C8" s="14"/>
      <c r="E8" s="165"/>
      <c r="F8" s="106">
        <v>3</v>
      </c>
      <c r="G8" s="96">
        <v>1</v>
      </c>
      <c r="H8" s="97">
        <v>2024</v>
      </c>
      <c r="I8" s="173"/>
      <c r="K8" s="165"/>
      <c r="L8" s="175">
        <v>7.5</v>
      </c>
      <c r="M8" s="96">
        <v>1</v>
      </c>
      <c r="N8" s="172">
        <v>2024</v>
      </c>
      <c r="O8" s="173"/>
    </row>
    <row r="9" spans="1:15">
      <c r="B9" s="3" t="s">
        <v>223</v>
      </c>
      <c r="C9" s="14"/>
      <c r="E9" s="165"/>
      <c r="F9" s="164" t="s">
        <v>224</v>
      </c>
      <c r="G9" s="167"/>
      <c r="H9" s="171"/>
      <c r="I9" s="173"/>
      <c r="K9" s="165"/>
      <c r="L9" s="164" t="s">
        <v>224</v>
      </c>
      <c r="M9" s="167"/>
      <c r="N9" s="171"/>
      <c r="O9" s="173"/>
    </row>
    <row r="10" spans="1:15">
      <c r="C10" s="159"/>
      <c r="E10" s="142"/>
      <c r="F10" s="143"/>
      <c r="G10" s="142"/>
      <c r="H10" s="142"/>
      <c r="I10" s="140"/>
    </row>
    <row r="11" spans="1:15">
      <c r="E11" t="s">
        <v>225</v>
      </c>
      <c r="F11" s="86" t="s">
        <v>226</v>
      </c>
      <c r="G11" s="19">
        <f>IF(C82=1,600000,MIN(E54-(E18+SUM(E21:E24)),500000*C60))</f>
        <v>4103000</v>
      </c>
    </row>
    <row r="12" spans="1:15">
      <c r="E12" t="s">
        <v>206</v>
      </c>
      <c r="F12" s="86" t="s">
        <v>227</v>
      </c>
      <c r="G12" s="19">
        <f>IF(C82=1,600000,MIN(E54-(E18+SUM(E21:E24)),500000*C60))</f>
        <v>4103000</v>
      </c>
    </row>
    <row r="13" spans="1:15" ht="17.100000000000001">
      <c r="E13" s="156" t="s">
        <v>228</v>
      </c>
      <c r="F13" s="155" t="s">
        <v>229</v>
      </c>
      <c r="G13" s="19"/>
    </row>
    <row r="14" spans="1:15">
      <c r="E14" t="s">
        <v>230</v>
      </c>
      <c r="F14" s="86">
        <v>175000</v>
      </c>
    </row>
    <row r="15" spans="1:15">
      <c r="F15" s="145"/>
      <c r="H15" s="19"/>
    </row>
    <row r="16" spans="1:15">
      <c r="A16" s="11" t="s">
        <v>231</v>
      </c>
    </row>
    <row r="17" spans="2:8">
      <c r="B17" s="4" t="s">
        <v>232</v>
      </c>
      <c r="C17" s="5"/>
      <c r="D17" s="5"/>
      <c r="E17" s="15" t="s">
        <v>233</v>
      </c>
      <c r="F17" s="15" t="s">
        <v>234</v>
      </c>
      <c r="G17" s="16" t="s">
        <v>235</v>
      </c>
    </row>
    <row r="18" spans="2:8">
      <c r="B18" s="6"/>
      <c r="C18" t="s">
        <v>236</v>
      </c>
      <c r="E18" s="149"/>
      <c r="F18" s="149"/>
      <c r="G18" s="20">
        <f>E18+F18</f>
        <v>0</v>
      </c>
    </row>
    <row r="19" spans="2:8" ht="17.100000000000001">
      <c r="B19" s="6"/>
      <c r="C19" s="139" t="s">
        <v>237</v>
      </c>
      <c r="E19" s="150">
        <f>IF(F11="Yes",G11,0)</f>
        <v>4103000</v>
      </c>
      <c r="F19" s="183">
        <f>IF(E19=0,0,MIN(G54-E54,MAX(500000*C60-E19)))</f>
        <v>1376250</v>
      </c>
      <c r="G19" s="20">
        <f>E19+F19</f>
        <v>5479250</v>
      </c>
      <c r="H19" t="s">
        <v>238</v>
      </c>
    </row>
    <row r="20" spans="2:8">
      <c r="B20" s="6"/>
      <c r="C20" t="s">
        <v>206</v>
      </c>
      <c r="E20" s="177">
        <f>IF(F12="Yes",G12,0)</f>
        <v>0</v>
      </c>
      <c r="F20" s="183">
        <f>IF(E20=0,0,MIN(G54-E54,MAX(500000*C60-E20)))</f>
        <v>0</v>
      </c>
      <c r="G20" s="20">
        <f>E20+F20</f>
        <v>0</v>
      </c>
      <c r="H20" t="str">
        <f>H19</f>
        <v>Specific to FIHPP: Max $500,000 per unit</v>
      </c>
    </row>
    <row r="21" spans="2:8">
      <c r="B21" s="6"/>
      <c r="C21" t="s">
        <v>239</v>
      </c>
      <c r="E21" s="149">
        <v>300000</v>
      </c>
      <c r="F21" s="149"/>
      <c r="G21" s="20">
        <f t="shared" ref="G21:G24" si="0">E21+F21</f>
        <v>300000</v>
      </c>
    </row>
    <row r="22" spans="2:8">
      <c r="B22" s="6"/>
      <c r="C22" t="s">
        <v>207</v>
      </c>
      <c r="E22" s="177">
        <f>C65</f>
        <v>0</v>
      </c>
      <c r="F22" s="149"/>
      <c r="G22" s="20">
        <f t="shared" si="0"/>
        <v>0</v>
      </c>
    </row>
    <row r="23" spans="2:8">
      <c r="B23" s="6"/>
      <c r="C23" t="s">
        <v>240</v>
      </c>
      <c r="E23" s="149"/>
      <c r="F23" s="149"/>
      <c r="G23" s="20">
        <f t="shared" si="0"/>
        <v>0</v>
      </c>
    </row>
    <row r="24" spans="2:8">
      <c r="B24" s="6"/>
      <c r="C24" t="s">
        <v>240</v>
      </c>
      <c r="E24" s="149"/>
      <c r="F24" s="149"/>
      <c r="G24" s="20">
        <f t="shared" si="0"/>
        <v>0</v>
      </c>
    </row>
    <row r="25" spans="2:8">
      <c r="B25" s="6"/>
      <c r="C25" s="10"/>
      <c r="D25" s="10"/>
      <c r="E25" s="178"/>
      <c r="F25" s="178"/>
      <c r="G25" s="20">
        <f>E25+F25</f>
        <v>0</v>
      </c>
    </row>
    <row r="26" spans="2:8">
      <c r="B26" s="6"/>
      <c r="C26" s="13" t="s">
        <v>241</v>
      </c>
      <c r="D26" s="17"/>
      <c r="E26" s="101">
        <f>SUM(E18:E25)</f>
        <v>4403000</v>
      </c>
      <c r="F26" s="101">
        <f>SUM(F18:F25)</f>
        <v>1376250</v>
      </c>
      <c r="G26" s="101">
        <f>SUM(G18:G25)</f>
        <v>5779250</v>
      </c>
    </row>
    <row r="27" spans="2:8">
      <c r="B27" s="6"/>
      <c r="E27" s="19" t="s">
        <v>242</v>
      </c>
      <c r="F27" s="19"/>
      <c r="G27" s="20" t="s">
        <v>242</v>
      </c>
    </row>
    <row r="28" spans="2:8">
      <c r="B28" s="6"/>
      <c r="E28" s="19" t="s">
        <v>242</v>
      </c>
      <c r="F28" s="19" t="s">
        <v>242</v>
      </c>
      <c r="G28" s="20" t="s">
        <v>242</v>
      </c>
    </row>
    <row r="29" spans="2:8">
      <c r="B29" s="6"/>
      <c r="E29" s="19"/>
      <c r="F29" s="19"/>
      <c r="G29" s="20"/>
    </row>
    <row r="30" spans="2:8">
      <c r="B30" s="7" t="s">
        <v>243</v>
      </c>
      <c r="C30" s="1"/>
      <c r="E30" s="136"/>
      <c r="F30" s="136"/>
      <c r="G30" s="179"/>
    </row>
    <row r="31" spans="2:8">
      <c r="B31" s="6"/>
      <c r="C31" t="s">
        <v>233</v>
      </c>
      <c r="E31" s="151">
        <v>3950000</v>
      </c>
      <c r="F31" s="151"/>
      <c r="G31" s="20">
        <f t="shared" ref="G31:G53" si="1">E31+F31</f>
        <v>3950000</v>
      </c>
    </row>
    <row r="32" spans="2:8">
      <c r="B32" s="6"/>
      <c r="C32" t="s">
        <v>244</v>
      </c>
      <c r="E32" s="151"/>
      <c r="F32" s="151"/>
      <c r="G32" s="20">
        <f t="shared" si="1"/>
        <v>0</v>
      </c>
    </row>
    <row r="33" spans="2:10">
      <c r="B33" s="6"/>
      <c r="D33" t="s">
        <v>245</v>
      </c>
      <c r="E33" s="151">
        <v>0</v>
      </c>
      <c r="F33" s="151">
        <v>975000</v>
      </c>
      <c r="G33" s="20">
        <f t="shared" si="1"/>
        <v>975000</v>
      </c>
    </row>
    <row r="34" spans="2:10">
      <c r="B34" s="6"/>
      <c r="D34" t="s">
        <v>246</v>
      </c>
      <c r="E34" s="151">
        <f>E33*(15/100)</f>
        <v>0</v>
      </c>
      <c r="F34" s="151">
        <f>F33*(15/100)</f>
        <v>146250</v>
      </c>
      <c r="G34" s="20">
        <f t="shared" si="1"/>
        <v>146250</v>
      </c>
    </row>
    <row r="35" spans="2:10">
      <c r="B35" s="6"/>
      <c r="C35" t="s">
        <v>247</v>
      </c>
      <c r="E35" s="151"/>
      <c r="F35" s="151"/>
      <c r="G35" s="20">
        <f t="shared" si="1"/>
        <v>0</v>
      </c>
    </row>
    <row r="36" spans="2:10">
      <c r="B36" s="6"/>
      <c r="D36" t="s">
        <v>248</v>
      </c>
      <c r="E36" s="151"/>
      <c r="F36" s="151"/>
      <c r="G36" s="20">
        <f t="shared" si="1"/>
        <v>0</v>
      </c>
    </row>
    <row r="37" spans="2:10" ht="17.100000000000001" customHeight="1">
      <c r="B37" s="6"/>
      <c r="D37" t="s">
        <v>249</v>
      </c>
      <c r="E37" s="19"/>
      <c r="F37" s="151"/>
      <c r="G37" s="20">
        <f>E36+F37</f>
        <v>0</v>
      </c>
    </row>
    <row r="38" spans="2:10" ht="17.100000000000001" customHeight="1">
      <c r="B38" s="6"/>
      <c r="D38" t="s">
        <v>250</v>
      </c>
      <c r="E38" s="151"/>
      <c r="F38" s="151">
        <v>80000</v>
      </c>
      <c r="G38" s="20">
        <f t="shared" ref="G38:G40" si="2">E37+F38</f>
        <v>80000</v>
      </c>
    </row>
    <row r="39" spans="2:10" ht="17.100000000000001" customHeight="1">
      <c r="B39" s="6"/>
      <c r="D39" t="s">
        <v>251</v>
      </c>
      <c r="E39" s="151"/>
      <c r="F39" s="151">
        <v>80000</v>
      </c>
      <c r="G39" s="20">
        <f t="shared" si="2"/>
        <v>80000</v>
      </c>
    </row>
    <row r="40" spans="2:10" ht="17.100000000000001" customHeight="1">
      <c r="B40" s="6"/>
      <c r="D40" t="s">
        <v>252</v>
      </c>
      <c r="E40" s="151"/>
      <c r="F40" s="151">
        <v>95000</v>
      </c>
      <c r="G40" s="20">
        <f t="shared" si="2"/>
        <v>95000</v>
      </c>
    </row>
    <row r="41" spans="2:10" ht="17.100000000000001" customHeight="1">
      <c r="B41" s="6"/>
      <c r="E41" s="151"/>
      <c r="F41" s="151"/>
      <c r="G41" s="20"/>
    </row>
    <row r="42" spans="2:10">
      <c r="B42" s="6"/>
      <c r="D42" t="s">
        <v>253</v>
      </c>
      <c r="E42" s="105">
        <f>C65*1%</f>
        <v>0</v>
      </c>
      <c r="F42" s="180"/>
      <c r="G42" s="20">
        <f t="shared" si="1"/>
        <v>0</v>
      </c>
    </row>
    <row r="43" spans="2:10">
      <c r="B43" s="6"/>
      <c r="D43" t="s">
        <v>254</v>
      </c>
      <c r="E43" s="151">
        <v>5000</v>
      </c>
      <c r="F43" s="151"/>
      <c r="G43" s="20">
        <f t="shared" si="1"/>
        <v>5000</v>
      </c>
    </row>
    <row r="44" spans="2:10">
      <c r="B44" s="6"/>
      <c r="D44" t="s">
        <v>255</v>
      </c>
      <c r="E44" s="151"/>
      <c r="F44" s="151"/>
      <c r="G44" s="20">
        <f t="shared" si="1"/>
        <v>0</v>
      </c>
    </row>
    <row r="45" spans="2:10">
      <c r="B45" s="6"/>
      <c r="D45" t="s">
        <v>256</v>
      </c>
      <c r="E45" s="151"/>
      <c r="F45" s="151"/>
      <c r="G45" s="20">
        <f t="shared" si="1"/>
        <v>0</v>
      </c>
    </row>
    <row r="46" spans="2:10">
      <c r="B46" s="6"/>
      <c r="D46" t="s">
        <v>257</v>
      </c>
      <c r="E46" s="151">
        <v>5000</v>
      </c>
      <c r="F46" s="151"/>
      <c r="G46" s="20">
        <f t="shared" si="1"/>
        <v>5000</v>
      </c>
      <c r="J46" s="18"/>
    </row>
    <row r="47" spans="2:10">
      <c r="B47" s="6"/>
      <c r="D47" t="s">
        <v>258</v>
      </c>
      <c r="E47" s="151">
        <v>20000</v>
      </c>
      <c r="F47" s="151"/>
      <c r="G47" s="20">
        <f t="shared" si="1"/>
        <v>20000</v>
      </c>
      <c r="J47" s="144"/>
    </row>
    <row r="48" spans="2:10">
      <c r="B48" s="6"/>
      <c r="D48" t="s">
        <v>259</v>
      </c>
      <c r="E48" s="151"/>
      <c r="F48" s="151"/>
      <c r="G48" s="20">
        <f t="shared" si="1"/>
        <v>0</v>
      </c>
    </row>
    <row r="49" spans="1:10">
      <c r="B49" s="6"/>
      <c r="D49" t="s">
        <v>260</v>
      </c>
      <c r="E49" s="151"/>
      <c r="F49" s="151"/>
      <c r="G49" s="20">
        <f t="shared" si="1"/>
        <v>0</v>
      </c>
      <c r="J49" s="18"/>
    </row>
    <row r="50" spans="1:10">
      <c r="B50" s="6"/>
      <c r="D50" t="s">
        <v>261</v>
      </c>
      <c r="E50" s="105">
        <f>SUM(E36:E49)*10%</f>
        <v>3000</v>
      </c>
      <c r="F50" s="180"/>
      <c r="G50" s="20">
        <f t="shared" si="1"/>
        <v>3000</v>
      </c>
    </row>
    <row r="51" spans="1:10">
      <c r="B51" s="6"/>
      <c r="C51" t="s">
        <v>262</v>
      </c>
      <c r="E51" s="151">
        <v>180000</v>
      </c>
      <c r="F51" s="151"/>
      <c r="G51" s="20">
        <f t="shared" si="1"/>
        <v>180000</v>
      </c>
    </row>
    <row r="52" spans="1:10">
      <c r="B52" s="6"/>
      <c r="C52" t="s">
        <v>263</v>
      </c>
      <c r="D52" t="s">
        <v>264</v>
      </c>
      <c r="E52" s="151">
        <v>175000</v>
      </c>
      <c r="F52" s="151"/>
      <c r="G52" s="20">
        <f t="shared" si="1"/>
        <v>175000</v>
      </c>
    </row>
    <row r="53" spans="1:10">
      <c r="B53" s="6"/>
      <c r="C53" s="10"/>
      <c r="D53" s="10" t="s">
        <v>265</v>
      </c>
      <c r="E53" s="181">
        <v>65000</v>
      </c>
      <c r="F53" s="181"/>
      <c r="G53" s="20">
        <f t="shared" si="1"/>
        <v>65000</v>
      </c>
    </row>
    <row r="54" spans="1:10">
      <c r="B54" s="8"/>
      <c r="C54" s="9" t="s">
        <v>266</v>
      </c>
      <c r="D54" s="10"/>
      <c r="E54" s="101">
        <f>SUM(E31:E53)</f>
        <v>4403000</v>
      </c>
      <c r="F54" s="101">
        <f>SUM(F31:F53)</f>
        <v>1376250</v>
      </c>
      <c r="G54" s="101">
        <f>SUM(G31:G53)</f>
        <v>5779250</v>
      </c>
    </row>
    <row r="55" spans="1:10">
      <c r="C55" t="s">
        <v>267</v>
      </c>
      <c r="E55" s="19">
        <f>E26-E54</f>
        <v>0</v>
      </c>
      <c r="F55" s="19">
        <f>F26-F54</f>
        <v>0</v>
      </c>
      <c r="G55" s="19">
        <f>G26-G54</f>
        <v>0</v>
      </c>
    </row>
    <row r="59" spans="1:10">
      <c r="A59" s="11" t="s">
        <v>268</v>
      </c>
    </row>
    <row r="60" spans="1:10">
      <c r="B60" t="s">
        <v>269</v>
      </c>
      <c r="C60">
        <f>C82</f>
        <v>15</v>
      </c>
    </row>
    <row r="61" spans="1:10">
      <c r="B61" t="s">
        <v>270</v>
      </c>
      <c r="C61" s="50">
        <v>13</v>
      </c>
    </row>
    <row r="62" spans="1:10">
      <c r="B62" t="s">
        <v>271</v>
      </c>
      <c r="C62" s="51">
        <v>2.5000000000000001E-2</v>
      </c>
    </row>
    <row r="63" spans="1:10">
      <c r="B63" t="s">
        <v>272</v>
      </c>
      <c r="C63" s="52">
        <v>0.03</v>
      </c>
    </row>
    <row r="64" spans="1:10">
      <c r="B64" t="s">
        <v>273</v>
      </c>
      <c r="C64" s="99">
        <v>9950</v>
      </c>
    </row>
    <row r="65" spans="1:28">
      <c r="B65" t="s">
        <v>274</v>
      </c>
      <c r="C65" s="56"/>
    </row>
    <row r="66" spans="1:28">
      <c r="C66" s="133"/>
    </row>
    <row r="67" spans="1:28" ht="33.950000000000003">
      <c r="A67" s="134" t="s">
        <v>275</v>
      </c>
      <c r="C67" s="133"/>
    </row>
    <row r="68" spans="1:28">
      <c r="A68" s="184"/>
      <c r="B68" t="s">
        <v>276</v>
      </c>
      <c r="C68" s="146">
        <v>7.0000000000000007E-2</v>
      </c>
      <c r="D68" s="62" t="s">
        <v>277</v>
      </c>
    </row>
    <row r="69" spans="1:28">
      <c r="B69" t="s">
        <v>278</v>
      </c>
      <c r="C69" s="147">
        <v>1.2500000000000001E-2</v>
      </c>
      <c r="D69" s="62" t="s">
        <v>279</v>
      </c>
    </row>
    <row r="70" spans="1:28">
      <c r="B70" t="s">
        <v>280</v>
      </c>
      <c r="C70" s="147">
        <v>5.0000000000000001E-3</v>
      </c>
      <c r="D70" s="62" t="s">
        <v>279</v>
      </c>
    </row>
    <row r="71" spans="1:28">
      <c r="B71" t="s">
        <v>281</v>
      </c>
      <c r="C71" s="146">
        <v>0.02</v>
      </c>
      <c r="D71" s="62" t="s">
        <v>279</v>
      </c>
    </row>
    <row r="72" spans="1:28">
      <c r="B72" t="s">
        <v>282</v>
      </c>
      <c r="C72" s="148">
        <v>0.5</v>
      </c>
      <c r="D72" s="62" t="s">
        <v>279</v>
      </c>
    </row>
    <row r="73" spans="1:28">
      <c r="B73" t="s">
        <v>283</v>
      </c>
      <c r="C73" s="146">
        <v>0.03</v>
      </c>
      <c r="D73" s="62" t="s">
        <v>284</v>
      </c>
    </row>
    <row r="74" spans="1:28">
      <c r="B74" s="140"/>
      <c r="C74" s="185"/>
      <c r="D74" s="186"/>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15" t="s">
        <v>285</v>
      </c>
      <c r="J75" s="116" t="s">
        <v>286</v>
      </c>
    </row>
    <row r="76" spans="1:28">
      <c r="I76" s="99">
        <v>12</v>
      </c>
      <c r="J76">
        <v>12</v>
      </c>
    </row>
    <row r="77" spans="1:28">
      <c r="A77" s="11" t="s">
        <v>287</v>
      </c>
      <c r="B77" s="42" t="s">
        <v>288</v>
      </c>
      <c r="C77" s="21" t="s">
        <v>289</v>
      </c>
      <c r="D77" s="21" t="s">
        <v>290</v>
      </c>
      <c r="E77" s="21" t="s">
        <v>291</v>
      </c>
      <c r="F77" s="21" t="s">
        <v>292</v>
      </c>
      <c r="G77" s="21" t="s">
        <v>293</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294</v>
      </c>
      <c r="C78" s="50"/>
      <c r="D78" s="53">
        <v>1040</v>
      </c>
      <c r="E78">
        <f>D78*C78</f>
        <v>0</v>
      </c>
      <c r="F78" s="111"/>
      <c r="G78" s="99"/>
      <c r="I78" s="44">
        <f>E78*$I$76</f>
        <v>0</v>
      </c>
      <c r="J78" s="44">
        <f>E78*$J$76+((E78*$J$76)*$C$62)</f>
        <v>0</v>
      </c>
      <c r="K78" s="19">
        <f t="shared" ref="K78:AB78"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295</v>
      </c>
      <c r="C79" s="50">
        <v>13</v>
      </c>
      <c r="D79" s="53">
        <v>1158</v>
      </c>
      <c r="E79">
        <f>D79*C79</f>
        <v>15054</v>
      </c>
      <c r="F79" s="111"/>
      <c r="G79" s="99"/>
      <c r="I79" s="44">
        <f>E79*$I$76</f>
        <v>180648</v>
      </c>
      <c r="J79" s="44">
        <f>E79*$J$76+((E79*$J$76)*$C$62)</f>
        <v>185164.2</v>
      </c>
      <c r="K79" s="19">
        <f t="shared" ref="K79:AB79" si="4">J79+(J79*$C$62)</f>
        <v>189793.30500000002</v>
      </c>
      <c r="L79" s="19">
        <f t="shared" si="4"/>
        <v>194538.13762500003</v>
      </c>
      <c r="M79" s="19">
        <f t="shared" si="4"/>
        <v>199401.59106562502</v>
      </c>
      <c r="N79" s="19">
        <f t="shared" si="4"/>
        <v>204386.63084226564</v>
      </c>
      <c r="O79" s="19">
        <f t="shared" si="4"/>
        <v>209496.29661332228</v>
      </c>
      <c r="P79" s="19">
        <f t="shared" si="4"/>
        <v>214733.70402865534</v>
      </c>
      <c r="Q79" s="19">
        <f t="shared" si="4"/>
        <v>220102.04662937173</v>
      </c>
      <c r="R79" s="19">
        <f t="shared" si="4"/>
        <v>225604.59779510603</v>
      </c>
      <c r="S79" s="19">
        <f t="shared" si="4"/>
        <v>231244.71273998369</v>
      </c>
      <c r="T79" s="19">
        <f t="shared" si="4"/>
        <v>237025.83055848329</v>
      </c>
      <c r="U79" s="19">
        <f t="shared" si="4"/>
        <v>242951.47632244538</v>
      </c>
      <c r="V79" s="19">
        <f t="shared" si="4"/>
        <v>249025.26323050651</v>
      </c>
      <c r="W79" s="19">
        <f t="shared" si="4"/>
        <v>255250.89481126916</v>
      </c>
      <c r="X79" s="19">
        <f t="shared" si="4"/>
        <v>261632.16718155087</v>
      </c>
      <c r="Y79" s="19">
        <f t="shared" si="4"/>
        <v>268172.97136108967</v>
      </c>
      <c r="Z79" s="19">
        <f t="shared" si="4"/>
        <v>274877.29564511689</v>
      </c>
      <c r="AA79" s="19">
        <f t="shared" si="4"/>
        <v>281749.22803624481</v>
      </c>
      <c r="AB79" s="20">
        <f t="shared" si="4"/>
        <v>288792.95873715094</v>
      </c>
    </row>
    <row r="80" spans="1:28">
      <c r="B80" t="s">
        <v>296</v>
      </c>
      <c r="C80" s="50">
        <v>2</v>
      </c>
      <c r="D80" s="53">
        <v>1513</v>
      </c>
      <c r="E80">
        <f>D80*C80</f>
        <v>3026</v>
      </c>
      <c r="F80" s="111"/>
      <c r="G80" s="99"/>
      <c r="I80" s="44">
        <f>E80*$I$76</f>
        <v>36312</v>
      </c>
      <c r="J80" s="44">
        <f>E80*$J$76+((E80*$J$76)*$C$62)</f>
        <v>37219.800000000003</v>
      </c>
      <c r="K80" s="19">
        <f t="shared" ref="K80:AB80" si="5">J80+(J80*$C$62)</f>
        <v>38150.295000000006</v>
      </c>
      <c r="L80" s="19">
        <f t="shared" si="5"/>
        <v>39104.052375000007</v>
      </c>
      <c r="M80" s="19">
        <f t="shared" si="5"/>
        <v>40081.653684375007</v>
      </c>
      <c r="N80" s="19">
        <f t="shared" si="5"/>
        <v>41083.695026484384</v>
      </c>
      <c r="O80" s="19">
        <f t="shared" si="5"/>
        <v>42110.787402146496</v>
      </c>
      <c r="P80" s="19">
        <f t="shared" si="5"/>
        <v>43163.557087200155</v>
      </c>
      <c r="Q80" s="19">
        <f t="shared" si="5"/>
        <v>44242.64601438016</v>
      </c>
      <c r="R80" s="19">
        <f t="shared" si="5"/>
        <v>45348.712164739663</v>
      </c>
      <c r="S80" s="19">
        <f t="shared" si="5"/>
        <v>46482.429968858152</v>
      </c>
      <c r="T80" s="19">
        <f t="shared" si="5"/>
        <v>47644.490718079607</v>
      </c>
      <c r="U80" s="19">
        <f t="shared" si="5"/>
        <v>48835.602986031598</v>
      </c>
      <c r="V80" s="19">
        <f t="shared" si="5"/>
        <v>50056.493060682391</v>
      </c>
      <c r="W80" s="19">
        <f t="shared" si="5"/>
        <v>51307.905387199447</v>
      </c>
      <c r="X80" s="19">
        <f t="shared" si="5"/>
        <v>52590.603021879433</v>
      </c>
      <c r="Y80" s="19">
        <f t="shared" si="5"/>
        <v>53905.368097426421</v>
      </c>
      <c r="Z80" s="19">
        <f t="shared" si="5"/>
        <v>55253.002299862084</v>
      </c>
      <c r="AA80" s="19">
        <f t="shared" si="5"/>
        <v>56634.327357358634</v>
      </c>
      <c r="AB80" s="20">
        <f t="shared" si="5"/>
        <v>58050.185541292602</v>
      </c>
    </row>
    <row r="81" spans="1:28">
      <c r="B81" t="s">
        <v>297</v>
      </c>
      <c r="C81" s="50">
        <v>0</v>
      </c>
      <c r="D81" s="53">
        <v>2150</v>
      </c>
      <c r="E81">
        <f t="shared" ref="E81" si="6">D81*C81</f>
        <v>0</v>
      </c>
      <c r="F81" s="111"/>
      <c r="G81" s="99"/>
      <c r="I81" s="44">
        <f>E81*$I$76</f>
        <v>0</v>
      </c>
      <c r="J81" s="44">
        <f>E81*$J$76+((E81*$J$76)*$C$62)</f>
        <v>0</v>
      </c>
      <c r="K81" s="19">
        <f t="shared" ref="K81:AB81" si="7">J81+(J81*$C$62)</f>
        <v>0</v>
      </c>
      <c r="L81" s="19">
        <f t="shared" si="7"/>
        <v>0</v>
      </c>
      <c r="M81" s="19">
        <f t="shared" si="7"/>
        <v>0</v>
      </c>
      <c r="N81" s="19">
        <f t="shared" si="7"/>
        <v>0</v>
      </c>
      <c r="O81" s="19">
        <f t="shared" si="7"/>
        <v>0</v>
      </c>
      <c r="P81" s="19">
        <f t="shared" si="7"/>
        <v>0</v>
      </c>
      <c r="Q81" s="19">
        <f t="shared" si="7"/>
        <v>0</v>
      </c>
      <c r="R81" s="19">
        <f t="shared" si="7"/>
        <v>0</v>
      </c>
      <c r="S81" s="19">
        <f t="shared" si="7"/>
        <v>0</v>
      </c>
      <c r="T81" s="19">
        <f t="shared" si="7"/>
        <v>0</v>
      </c>
      <c r="U81" s="19">
        <f t="shared" si="7"/>
        <v>0</v>
      </c>
      <c r="V81" s="19">
        <f t="shared" si="7"/>
        <v>0</v>
      </c>
      <c r="W81" s="19">
        <f t="shared" si="7"/>
        <v>0</v>
      </c>
      <c r="X81" s="19">
        <f t="shared" si="7"/>
        <v>0</v>
      </c>
      <c r="Y81" s="19">
        <f t="shared" si="7"/>
        <v>0</v>
      </c>
      <c r="Z81" s="19">
        <f t="shared" si="7"/>
        <v>0</v>
      </c>
      <c r="AA81" s="19">
        <f t="shared" si="7"/>
        <v>0</v>
      </c>
      <c r="AB81" s="20">
        <f t="shared" si="7"/>
        <v>0</v>
      </c>
    </row>
    <row r="82" spans="1:28">
      <c r="B82" s="1" t="s">
        <v>298</v>
      </c>
      <c r="C82" s="103">
        <f>SUM(C78:C81)</f>
        <v>15</v>
      </c>
      <c r="D82" s="54"/>
      <c r="E82" s="54">
        <f>SUM(E78:E81)</f>
        <v>18080</v>
      </c>
      <c r="I82" s="45">
        <f>SUM(I78:I81)</f>
        <v>216960</v>
      </c>
      <c r="J82" s="46">
        <f t="shared" ref="J82:M82" si="8">SUM(J78:J81)</f>
        <v>222384</v>
      </c>
      <c r="K82" s="46">
        <f t="shared" si="8"/>
        <v>227943.60000000003</v>
      </c>
      <c r="L82" s="46">
        <f t="shared" si="8"/>
        <v>233642.19000000003</v>
      </c>
      <c r="M82" s="46">
        <f t="shared" si="8"/>
        <v>239483.24475000001</v>
      </c>
      <c r="N82" s="46">
        <f>SUM(N78:N81)</f>
        <v>245470.32586875002</v>
      </c>
      <c r="O82" s="46">
        <f t="shared" ref="O82" si="9">SUM(O78:O81)</f>
        <v>251607.08401546878</v>
      </c>
      <c r="P82" s="46">
        <f t="shared" ref="P82" si="10">SUM(P78:P81)</f>
        <v>257897.26111585548</v>
      </c>
      <c r="Q82" s="46">
        <f>SUM(Q78:Q81)</f>
        <v>264344.69264375191</v>
      </c>
      <c r="R82" s="46">
        <f t="shared" ref="R82" si="11">SUM(R78:R81)</f>
        <v>270953.30995984568</v>
      </c>
      <c r="S82" s="46">
        <f t="shared" ref="S82" si="12">SUM(S78:S81)</f>
        <v>277727.14270884183</v>
      </c>
      <c r="T82" s="46">
        <f t="shared" ref="T82" si="13">SUM(T78:T81)</f>
        <v>284670.32127656287</v>
      </c>
      <c r="U82" s="46">
        <f t="shared" ref="U82" si="14">SUM(U78:U81)</f>
        <v>291787.079308477</v>
      </c>
      <c r="V82" s="46">
        <f>SUM(V78:V81)</f>
        <v>299081.75629118888</v>
      </c>
      <c r="W82" s="46">
        <f>SUM(W78:W81)</f>
        <v>306558.80019846861</v>
      </c>
      <c r="X82" s="46">
        <f t="shared" ref="X82" si="15">SUM(X78:X81)</f>
        <v>314222.77020343032</v>
      </c>
      <c r="Y82" s="46">
        <f t="shared" ref="Y82" si="16">SUM(Y78:Y81)</f>
        <v>322078.3394585161</v>
      </c>
      <c r="Z82" s="46">
        <f t="shared" ref="Z82" si="17">SUM(Z78:Z81)</f>
        <v>330130.29794497899</v>
      </c>
      <c r="AA82" s="46">
        <f t="shared" ref="AA82" si="18">SUM(AA78:AA81)</f>
        <v>338383.55539360346</v>
      </c>
      <c r="AB82" s="47">
        <f>SUM(AB78:AB81)</f>
        <v>346843.14427844353</v>
      </c>
    </row>
    <row r="83" spans="1:28">
      <c r="B83" t="s">
        <v>299</v>
      </c>
      <c r="C83" s="93">
        <v>15</v>
      </c>
      <c r="D83" s="41"/>
    </row>
    <row r="84" spans="1:28">
      <c r="B84" t="s">
        <v>300</v>
      </c>
      <c r="C84" s="93"/>
      <c r="D84" s="41"/>
    </row>
    <row r="85" spans="1:28">
      <c r="A85" s="11" t="s">
        <v>301</v>
      </c>
      <c r="K85" s="18"/>
      <c r="L85" s="18"/>
    </row>
    <row r="86" spans="1:28">
      <c r="B86" s="1" t="s">
        <v>302</v>
      </c>
      <c r="C86" s="21" t="s">
        <v>303</v>
      </c>
      <c r="D86" s="1" t="s">
        <v>302</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304</v>
      </c>
      <c r="D87" s="54">
        <f>E82</f>
        <v>18080</v>
      </c>
      <c r="I87" s="19">
        <f>I82</f>
        <v>216960</v>
      </c>
      <c r="J87" s="19">
        <f>J82</f>
        <v>222384</v>
      </c>
      <c r="K87" s="19">
        <f t="shared" ref="K87:AB87" si="19">K82</f>
        <v>227943.60000000003</v>
      </c>
      <c r="L87" s="19">
        <f t="shared" si="19"/>
        <v>233642.19000000003</v>
      </c>
      <c r="M87" s="19">
        <f t="shared" si="19"/>
        <v>239483.24475000001</v>
      </c>
      <c r="N87" s="19">
        <f t="shared" si="19"/>
        <v>245470.32586875002</v>
      </c>
      <c r="O87" s="19">
        <f t="shared" si="19"/>
        <v>251607.08401546878</v>
      </c>
      <c r="P87" s="19">
        <f t="shared" si="19"/>
        <v>257897.26111585548</v>
      </c>
      <c r="Q87" s="19">
        <f t="shared" si="19"/>
        <v>264344.69264375191</v>
      </c>
      <c r="R87" s="19">
        <f t="shared" si="19"/>
        <v>270953.30995984568</v>
      </c>
      <c r="S87" s="19">
        <f>S82</f>
        <v>277727.14270884183</v>
      </c>
      <c r="T87" s="19">
        <f t="shared" si="19"/>
        <v>284670.32127656287</v>
      </c>
      <c r="U87" s="19">
        <f t="shared" si="19"/>
        <v>291787.079308477</v>
      </c>
      <c r="V87" s="19">
        <f t="shared" si="19"/>
        <v>299081.75629118888</v>
      </c>
      <c r="W87" s="19">
        <f t="shared" si="19"/>
        <v>306558.80019846861</v>
      </c>
      <c r="X87" s="19">
        <f t="shared" si="19"/>
        <v>314222.77020343032</v>
      </c>
      <c r="Y87" s="19">
        <f t="shared" si="19"/>
        <v>322078.3394585161</v>
      </c>
      <c r="Z87" s="19">
        <f>Z82</f>
        <v>330130.29794497899</v>
      </c>
      <c r="AA87" s="19">
        <f t="shared" si="19"/>
        <v>338383.55539360346</v>
      </c>
      <c r="AB87" s="19">
        <f t="shared" si="19"/>
        <v>346843.14427844353</v>
      </c>
    </row>
    <row r="88" spans="1:28">
      <c r="B88" t="s">
        <v>305</v>
      </c>
      <c r="C88" s="56"/>
      <c r="D88" s="19">
        <f>C88*C61</f>
        <v>0</v>
      </c>
      <c r="I88" s="19">
        <f>D88*$I$76</f>
        <v>0</v>
      </c>
      <c r="J88" s="19">
        <f>D88*$J$76</f>
        <v>0</v>
      </c>
      <c r="K88" s="19">
        <f t="shared" ref="K88:AB88" si="20">J88+(J88*$C$62)</f>
        <v>0</v>
      </c>
      <c r="L88" s="19">
        <f t="shared" si="20"/>
        <v>0</v>
      </c>
      <c r="M88" s="19">
        <f t="shared" si="20"/>
        <v>0</v>
      </c>
      <c r="N88" s="19">
        <f t="shared" si="20"/>
        <v>0</v>
      </c>
      <c r="O88" s="19">
        <f t="shared" si="20"/>
        <v>0</v>
      </c>
      <c r="P88" s="19">
        <f t="shared" si="20"/>
        <v>0</v>
      </c>
      <c r="Q88" s="19">
        <f t="shared" si="20"/>
        <v>0</v>
      </c>
      <c r="R88" s="19">
        <f t="shared" si="20"/>
        <v>0</v>
      </c>
      <c r="S88" s="19">
        <f t="shared" si="20"/>
        <v>0</v>
      </c>
      <c r="T88" s="19">
        <f t="shared" si="20"/>
        <v>0</v>
      </c>
      <c r="U88" s="19">
        <f t="shared" si="20"/>
        <v>0</v>
      </c>
      <c r="V88" s="19">
        <f t="shared" si="20"/>
        <v>0</v>
      </c>
      <c r="W88" s="19">
        <f t="shared" si="20"/>
        <v>0</v>
      </c>
      <c r="X88" s="19">
        <f t="shared" si="20"/>
        <v>0</v>
      </c>
      <c r="Y88" s="19">
        <f>X88+(X88*$C$62)</f>
        <v>0</v>
      </c>
      <c r="Z88" s="19">
        <f t="shared" si="20"/>
        <v>0</v>
      </c>
      <c r="AA88" s="19">
        <f t="shared" si="20"/>
        <v>0</v>
      </c>
      <c r="AB88" s="19">
        <f t="shared" si="20"/>
        <v>0</v>
      </c>
    </row>
    <row r="89" spans="1:28">
      <c r="B89" t="s">
        <v>306</v>
      </c>
      <c r="C89" s="56"/>
      <c r="D89" s="19">
        <f>C89*C60</f>
        <v>0</v>
      </c>
      <c r="I89" s="19">
        <f>D89*$I$76</f>
        <v>0</v>
      </c>
      <c r="J89" s="19">
        <f>D89*$J$76</f>
        <v>0</v>
      </c>
      <c r="K89" s="19">
        <f t="shared" ref="K89:AB89" si="21">J89+(J89*$C$62)</f>
        <v>0</v>
      </c>
      <c r="L89" s="19">
        <f t="shared" si="21"/>
        <v>0</v>
      </c>
      <c r="M89" s="19">
        <f t="shared" si="21"/>
        <v>0</v>
      </c>
      <c r="N89" s="19">
        <f t="shared" si="21"/>
        <v>0</v>
      </c>
      <c r="O89" s="19">
        <f t="shared" si="21"/>
        <v>0</v>
      </c>
      <c r="P89" s="19">
        <f t="shared" si="21"/>
        <v>0</v>
      </c>
      <c r="Q89" s="19">
        <f t="shared" si="21"/>
        <v>0</v>
      </c>
      <c r="R89" s="19">
        <f t="shared" si="21"/>
        <v>0</v>
      </c>
      <c r="S89" s="19">
        <f t="shared" si="21"/>
        <v>0</v>
      </c>
      <c r="T89" s="19">
        <f t="shared" si="21"/>
        <v>0</v>
      </c>
      <c r="U89" s="19">
        <f t="shared" si="21"/>
        <v>0</v>
      </c>
      <c r="V89" s="19">
        <f t="shared" si="21"/>
        <v>0</v>
      </c>
      <c r="W89" s="19">
        <f t="shared" si="21"/>
        <v>0</v>
      </c>
      <c r="X89" s="19">
        <f t="shared" si="21"/>
        <v>0</v>
      </c>
      <c r="Y89" s="19">
        <f t="shared" si="21"/>
        <v>0</v>
      </c>
      <c r="Z89" s="19">
        <f t="shared" si="21"/>
        <v>0</v>
      </c>
      <c r="AA89" s="19">
        <f t="shared" si="21"/>
        <v>0</v>
      </c>
      <c r="AB89" s="19">
        <f t="shared" si="21"/>
        <v>0</v>
      </c>
    </row>
    <row r="90" spans="1:28">
      <c r="B90" t="s">
        <v>307</v>
      </c>
      <c r="D90" s="18">
        <f>(D87+D88+D89)*-C68</f>
        <v>-1265.6000000000001</v>
      </c>
      <c r="E90" s="18"/>
      <c r="F90" s="18"/>
      <c r="G90" s="18"/>
      <c r="I90" s="30">
        <f>D90*$I$76</f>
        <v>-15187.2</v>
      </c>
      <c r="J90" s="30">
        <f>-((J87+J88+J89)*$C$68)</f>
        <v>-15566.880000000001</v>
      </c>
      <c r="K90" s="30">
        <f t="shared" ref="K90:M90" si="22">-((K87+K88+K89)*$C$68)</f>
        <v>-15956.052000000003</v>
      </c>
      <c r="L90" s="30">
        <f t="shared" si="22"/>
        <v>-16354.953300000003</v>
      </c>
      <c r="M90" s="30">
        <f t="shared" si="22"/>
        <v>-16763.827132500002</v>
      </c>
      <c r="N90" s="30">
        <f t="shared" ref="N90" si="23">-((N87+N88+N89)*$C$68)</f>
        <v>-17182.922810812503</v>
      </c>
      <c r="O90" s="30">
        <f t="shared" ref="O90:P90" si="24">-((O87+O88+O89)*$C$68)</f>
        <v>-17612.495881082818</v>
      </c>
      <c r="P90" s="30">
        <f t="shared" si="24"/>
        <v>-18052.808278109886</v>
      </c>
      <c r="Q90" s="30">
        <f t="shared" ref="Q90" si="25">-((Q87+Q88+Q89)*$C$68)</f>
        <v>-18504.128485062636</v>
      </c>
      <c r="R90" s="30">
        <f t="shared" ref="R90:S90" si="26">-((R87+R88+R89)*$C$68)</f>
        <v>-18966.7316971892</v>
      </c>
      <c r="S90" s="30">
        <f t="shared" si="26"/>
        <v>-19440.899989618931</v>
      </c>
      <c r="T90" s="30">
        <f t="shared" ref="T90" si="27">-((T87+T88+T89)*$C$68)</f>
        <v>-19926.922489359404</v>
      </c>
      <c r="U90" s="30">
        <f t="shared" ref="U90:V90" si="28">-((U87+U88+U89)*$C$68)</f>
        <v>-20425.095551593393</v>
      </c>
      <c r="V90" s="30">
        <f t="shared" si="28"/>
        <v>-20935.722940383224</v>
      </c>
      <c r="W90" s="30">
        <f t="shared" ref="W90" si="29">-((W87+W88+W89)*$C$68)</f>
        <v>-21459.116013892806</v>
      </c>
      <c r="X90" s="30">
        <f t="shared" ref="X90:Y90" si="30">-((X87+X88+X89)*$C$68)</f>
        <v>-21995.593914240126</v>
      </c>
      <c r="Y90" s="30">
        <f t="shared" si="30"/>
        <v>-22545.48376209613</v>
      </c>
      <c r="Z90" s="30">
        <f>-((Z87+Z88+Z89)*$C$68)</f>
        <v>-23109.120856148533</v>
      </c>
      <c r="AA90" s="30">
        <f t="shared" ref="AA90" si="31">-((AA87+AA88+AA89)*$C$68)</f>
        <v>-23686.848877552246</v>
      </c>
      <c r="AB90" s="30">
        <f t="shared" ref="AB90" si="32">-((AB87+AB88+AB89)*$C$68)</f>
        <v>-24279.020099491048</v>
      </c>
    </row>
    <row r="91" spans="1:28">
      <c r="B91" t="s">
        <v>308</v>
      </c>
      <c r="C91" s="157"/>
      <c r="D91" s="56"/>
      <c r="I91" s="19">
        <f>C91*$I$76</f>
        <v>0</v>
      </c>
      <c r="J91" s="19">
        <f>C91*$J$76</f>
        <v>0</v>
      </c>
      <c r="K91" s="19">
        <f t="shared" ref="K91:AB91" si="33">J91+(J91*$C$62)</f>
        <v>0</v>
      </c>
      <c r="L91" s="19">
        <f t="shared" si="33"/>
        <v>0</v>
      </c>
      <c r="M91" s="19">
        <f t="shared" si="33"/>
        <v>0</v>
      </c>
      <c r="N91" s="19">
        <f t="shared" si="33"/>
        <v>0</v>
      </c>
      <c r="O91" s="19">
        <f t="shared" si="33"/>
        <v>0</v>
      </c>
      <c r="P91" s="19">
        <f t="shared" si="33"/>
        <v>0</v>
      </c>
      <c r="Q91" s="19">
        <f t="shared" si="33"/>
        <v>0</v>
      </c>
      <c r="R91" s="19">
        <f t="shared" si="33"/>
        <v>0</v>
      </c>
      <c r="S91" s="19">
        <f t="shared" si="33"/>
        <v>0</v>
      </c>
      <c r="T91" s="19">
        <f t="shared" si="33"/>
        <v>0</v>
      </c>
      <c r="U91" s="19">
        <f t="shared" si="33"/>
        <v>0</v>
      </c>
      <c r="V91" s="19">
        <f t="shared" si="33"/>
        <v>0</v>
      </c>
      <c r="W91" s="19">
        <f t="shared" si="33"/>
        <v>0</v>
      </c>
      <c r="X91" s="19">
        <f t="shared" si="33"/>
        <v>0</v>
      </c>
      <c r="Y91" s="19">
        <f t="shared" si="33"/>
        <v>0</v>
      </c>
      <c r="Z91" s="19">
        <f t="shared" si="33"/>
        <v>0</v>
      </c>
      <c r="AA91" s="19">
        <f t="shared" si="33"/>
        <v>0</v>
      </c>
      <c r="AB91" s="19">
        <f t="shared" si="33"/>
        <v>0</v>
      </c>
    </row>
    <row r="92" spans="1:28">
      <c r="B92" t="s">
        <v>309</v>
      </c>
      <c r="C92" s="157"/>
      <c r="D92" s="56"/>
      <c r="E92" s="19"/>
      <c r="I92" s="19">
        <f>C92*$I$76</f>
        <v>0</v>
      </c>
      <c r="J92" s="19">
        <f>C92*$J$76</f>
        <v>0</v>
      </c>
      <c r="K92" s="19">
        <f t="shared" ref="K92:AB92" si="34">J92+(J92*$C$62)</f>
        <v>0</v>
      </c>
      <c r="L92" s="19">
        <f t="shared" si="34"/>
        <v>0</v>
      </c>
      <c r="M92" s="19">
        <f t="shared" si="34"/>
        <v>0</v>
      </c>
      <c r="N92" s="19">
        <f t="shared" si="34"/>
        <v>0</v>
      </c>
      <c r="O92" s="19">
        <f t="shared" si="34"/>
        <v>0</v>
      </c>
      <c r="P92" s="19">
        <f t="shared" si="34"/>
        <v>0</v>
      </c>
      <c r="Q92" s="19">
        <f t="shared" si="34"/>
        <v>0</v>
      </c>
      <c r="R92" s="19">
        <f t="shared" si="34"/>
        <v>0</v>
      </c>
      <c r="S92" s="19">
        <f t="shared" si="34"/>
        <v>0</v>
      </c>
      <c r="T92" s="19">
        <f t="shared" si="34"/>
        <v>0</v>
      </c>
      <c r="U92" s="19">
        <f t="shared" si="34"/>
        <v>0</v>
      </c>
      <c r="V92" s="19">
        <f t="shared" si="34"/>
        <v>0</v>
      </c>
      <c r="W92" s="19">
        <f t="shared" si="34"/>
        <v>0</v>
      </c>
      <c r="X92" s="19">
        <f t="shared" si="34"/>
        <v>0</v>
      </c>
      <c r="Y92" s="19">
        <f t="shared" si="34"/>
        <v>0</v>
      </c>
      <c r="Z92" s="19">
        <f t="shared" si="34"/>
        <v>0</v>
      </c>
      <c r="AA92" s="19">
        <f t="shared" si="34"/>
        <v>0</v>
      </c>
      <c r="AB92" s="19">
        <f t="shared" si="34"/>
        <v>0</v>
      </c>
    </row>
    <row r="93" spans="1:28">
      <c r="E93" s="19"/>
      <c r="F93" s="19"/>
    </row>
    <row r="94" spans="1:28" s="1" customFormat="1">
      <c r="B94" s="28" t="s">
        <v>310</v>
      </c>
      <c r="C94" s="28"/>
      <c r="D94" s="25">
        <f>SUM(D87:D93)</f>
        <v>16814.400000000001</v>
      </c>
      <c r="E94" s="28"/>
      <c r="F94" s="28"/>
      <c r="G94" s="28"/>
      <c r="H94" s="28"/>
      <c r="I94" s="29">
        <f>SUM(I87:I93)</f>
        <v>201772.79999999999</v>
      </c>
      <c r="J94" s="29">
        <f t="shared" ref="J94:R94" si="35">SUM(J87:J93)</f>
        <v>206817.12</v>
      </c>
      <c r="K94" s="29">
        <f t="shared" si="35"/>
        <v>211987.54800000004</v>
      </c>
      <c r="L94" s="29">
        <f t="shared" si="35"/>
        <v>217287.23670000004</v>
      </c>
      <c r="M94" s="29">
        <f t="shared" si="35"/>
        <v>222719.4176175</v>
      </c>
      <c r="N94" s="29">
        <f t="shared" si="35"/>
        <v>228287.40305793751</v>
      </c>
      <c r="O94" s="29">
        <f t="shared" si="35"/>
        <v>233994.58813438597</v>
      </c>
      <c r="P94" s="29">
        <f t="shared" si="35"/>
        <v>239844.4528377456</v>
      </c>
      <c r="Q94" s="29">
        <f t="shared" si="35"/>
        <v>245840.56415868929</v>
      </c>
      <c r="R94" s="29">
        <f t="shared" si="35"/>
        <v>251986.57826265646</v>
      </c>
      <c r="S94" s="29">
        <f>SUM(S87:S93)</f>
        <v>258286.24271922291</v>
      </c>
      <c r="T94" s="29">
        <f t="shared" ref="T94" si="36">SUM(T87:T93)</f>
        <v>264743.39878720348</v>
      </c>
      <c r="U94" s="29">
        <f t="shared" ref="U94" si="37">SUM(U87:U93)</f>
        <v>271361.98375688359</v>
      </c>
      <c r="V94" s="29">
        <f t="shared" ref="V94" si="38">SUM(V87:V93)</f>
        <v>278146.03335080564</v>
      </c>
      <c r="W94" s="29">
        <f t="shared" ref="W94" si="39">SUM(W87:W93)</f>
        <v>285099.6841845758</v>
      </c>
      <c r="X94" s="29">
        <f t="shared" ref="X94" si="40">SUM(X87:X93)</f>
        <v>292227.17628919019</v>
      </c>
      <c r="Y94" s="29">
        <f>SUM(Y87:Y93)</f>
        <v>299532.85569641995</v>
      </c>
      <c r="Z94" s="29">
        <f t="shared" ref="Z94" si="41">SUM(Z87:Z93)</f>
        <v>307021.17708883045</v>
      </c>
      <c r="AA94" s="29">
        <f t="shared" ref="AA94" si="42">SUM(AA87:AA93)</f>
        <v>314696.7065160512</v>
      </c>
      <c r="AB94" s="29">
        <f t="shared" ref="AB94" si="43">SUM(AB87:AB93)</f>
        <v>322564.12417895248</v>
      </c>
    </row>
    <row r="96" spans="1:28">
      <c r="A96" s="1"/>
      <c r="B96" s="1" t="s">
        <v>311</v>
      </c>
    </row>
    <row r="97" spans="2:28">
      <c r="B97" s="24" t="s">
        <v>312</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313</v>
      </c>
      <c r="C98" s="57">
        <v>400</v>
      </c>
      <c r="D98" s="39"/>
      <c r="I98" s="19">
        <f>C98*$I$76</f>
        <v>4800</v>
      </c>
      <c r="J98" s="19">
        <f>C98*$J$76</f>
        <v>4800</v>
      </c>
      <c r="K98" s="19">
        <f t="shared" ref="K98:AB98" si="44">J98+(J98*$C$63)</f>
        <v>4944</v>
      </c>
      <c r="L98" s="19">
        <f t="shared" si="44"/>
        <v>5092.32</v>
      </c>
      <c r="M98" s="19">
        <f t="shared" si="44"/>
        <v>5245.0895999999993</v>
      </c>
      <c r="N98" s="19">
        <f t="shared" si="44"/>
        <v>5402.4422879999993</v>
      </c>
      <c r="O98" s="19">
        <f t="shared" si="44"/>
        <v>5564.515556639999</v>
      </c>
      <c r="P98" s="19">
        <f t="shared" si="44"/>
        <v>5731.4510233391993</v>
      </c>
      <c r="Q98" s="19">
        <f t="shared" si="44"/>
        <v>5903.3945540393752</v>
      </c>
      <c r="R98" s="19">
        <f t="shared" si="44"/>
        <v>6080.4963906605562</v>
      </c>
      <c r="S98" s="19">
        <f t="shared" si="44"/>
        <v>6262.9112823803725</v>
      </c>
      <c r="T98" s="19">
        <f t="shared" si="44"/>
        <v>6450.7986208517841</v>
      </c>
      <c r="U98" s="19">
        <f t="shared" si="44"/>
        <v>6644.322579477338</v>
      </c>
      <c r="V98" s="19">
        <f t="shared" si="44"/>
        <v>6843.6522568616583</v>
      </c>
      <c r="W98" s="19">
        <f t="shared" si="44"/>
        <v>7048.9618245675083</v>
      </c>
      <c r="X98" s="19">
        <f t="shared" si="44"/>
        <v>7260.4306793045334</v>
      </c>
      <c r="Y98" s="19">
        <f t="shared" si="44"/>
        <v>7478.2435996836693</v>
      </c>
      <c r="Z98" s="19">
        <f t="shared" si="44"/>
        <v>7702.5909076741791</v>
      </c>
      <c r="AA98" s="19">
        <f t="shared" si="44"/>
        <v>7933.6686349044048</v>
      </c>
      <c r="AB98" s="19">
        <f t="shared" si="44"/>
        <v>8171.6786939515368</v>
      </c>
    </row>
    <row r="99" spans="2:28">
      <c r="B99" t="s">
        <v>314</v>
      </c>
      <c r="C99" s="57">
        <v>500</v>
      </c>
      <c r="D99" s="39"/>
      <c r="I99" s="19">
        <f>C99*$I$76</f>
        <v>6000</v>
      </c>
      <c r="J99" s="19">
        <f>C99*$J$76</f>
        <v>6000</v>
      </c>
      <c r="K99" s="19">
        <f t="shared" ref="K99" si="45">J99+(J99*$C$63)</f>
        <v>6180</v>
      </c>
      <c r="L99" s="19">
        <f t="shared" ref="L99" si="46">K99+(K99*$C$63)</f>
        <v>6365.4</v>
      </c>
      <c r="M99" s="19">
        <f t="shared" ref="M99" si="47">L99+(L99*$C$63)</f>
        <v>6556.3619999999992</v>
      </c>
      <c r="N99" s="19">
        <f t="shared" ref="N99" si="48">M99+(M99*$C$63)</f>
        <v>6753.0528599999989</v>
      </c>
      <c r="O99" s="19">
        <f t="shared" ref="O99" si="49">N99+(N99*$C$63)</f>
        <v>6955.6444457999987</v>
      </c>
      <c r="P99" s="19">
        <f t="shared" ref="P99" si="50">O99+(O99*$C$63)</f>
        <v>7164.3137791739991</v>
      </c>
      <c r="Q99" s="19">
        <f t="shared" ref="Q99" si="51">P99+(P99*$C$63)</f>
        <v>7379.2431925492192</v>
      </c>
      <c r="R99" s="19">
        <f t="shared" ref="R99" si="52">Q99+(Q99*$C$63)</f>
        <v>7600.620488325696</v>
      </c>
      <c r="S99" s="19">
        <f t="shared" ref="S99" si="53">R99+(R99*$C$63)</f>
        <v>7828.6391029754668</v>
      </c>
      <c r="T99" s="19">
        <f t="shared" ref="T99" si="54">S99+(S99*$C$63)</f>
        <v>8063.4982760647308</v>
      </c>
      <c r="U99" s="19">
        <f t="shared" ref="U99" si="55">T99+(T99*$C$63)</f>
        <v>8305.4032243466736</v>
      </c>
      <c r="V99" s="19">
        <f t="shared" ref="V99" si="56">U99+(U99*$C$63)</f>
        <v>8554.5653210770743</v>
      </c>
      <c r="W99" s="19">
        <f t="shared" ref="W99" si="57">V99+(V99*$C$63)</f>
        <v>8811.2022807093872</v>
      </c>
      <c r="X99" s="19">
        <f t="shared" ref="X99" si="58">W99+(W99*$C$63)</f>
        <v>9075.5383491306693</v>
      </c>
      <c r="Y99" s="19">
        <f t="shared" ref="Y99" si="59">X99+(X99*$C$63)</f>
        <v>9347.8044996045901</v>
      </c>
      <c r="Z99" s="19">
        <f t="shared" ref="Z99" si="60">Y99+(Y99*$C$63)</f>
        <v>9628.238634592728</v>
      </c>
      <c r="AA99" s="19">
        <f t="shared" ref="AA99" si="61">Z99+(Z99*$C$63)</f>
        <v>9917.0857936305092</v>
      </c>
      <c r="AB99" s="19">
        <f t="shared" ref="AB99" si="62">AA99+(AA99*$C$63)</f>
        <v>10214.598367439425</v>
      </c>
    </row>
    <row r="100" spans="2:28">
      <c r="B100" t="s">
        <v>315</v>
      </c>
      <c r="C100" s="57">
        <v>50</v>
      </c>
      <c r="D100" s="39"/>
      <c r="I100" s="19">
        <f>C100*$I$76</f>
        <v>600</v>
      </c>
      <c r="J100" s="19">
        <f>C100*$J$76</f>
        <v>600</v>
      </c>
      <c r="K100" s="19">
        <f t="shared" ref="K100:AB100" si="63">J100+(J100*$C$63)</f>
        <v>618</v>
      </c>
      <c r="L100" s="19">
        <f t="shared" si="63"/>
        <v>636.54</v>
      </c>
      <c r="M100" s="19">
        <f t="shared" si="63"/>
        <v>655.63619999999992</v>
      </c>
      <c r="N100" s="19">
        <f t="shared" si="63"/>
        <v>675.30528599999991</v>
      </c>
      <c r="O100" s="19">
        <f t="shared" si="63"/>
        <v>695.56444457999987</v>
      </c>
      <c r="P100" s="19">
        <f t="shared" si="63"/>
        <v>716.43137791739991</v>
      </c>
      <c r="Q100" s="19">
        <f t="shared" si="63"/>
        <v>737.9243192549219</v>
      </c>
      <c r="R100" s="19">
        <f t="shared" si="63"/>
        <v>760.06204883256953</v>
      </c>
      <c r="S100" s="19">
        <f t="shared" si="63"/>
        <v>782.86391029754657</v>
      </c>
      <c r="T100" s="19">
        <f t="shared" si="63"/>
        <v>806.34982760647301</v>
      </c>
      <c r="U100" s="19">
        <f t="shared" si="63"/>
        <v>830.54032243466725</v>
      </c>
      <c r="V100" s="19">
        <f t="shared" si="63"/>
        <v>855.45653210770729</v>
      </c>
      <c r="W100" s="19">
        <f t="shared" si="63"/>
        <v>881.12022807093854</v>
      </c>
      <c r="X100" s="19">
        <f t="shared" si="63"/>
        <v>907.55383491306668</v>
      </c>
      <c r="Y100" s="19">
        <f t="shared" si="63"/>
        <v>934.78044996045867</v>
      </c>
      <c r="Z100" s="19">
        <f t="shared" si="63"/>
        <v>962.82386345927239</v>
      </c>
      <c r="AA100" s="19">
        <f t="shared" si="63"/>
        <v>991.7085793630506</v>
      </c>
      <c r="AB100" s="19">
        <f t="shared" si="63"/>
        <v>1021.4598367439421</v>
      </c>
    </row>
    <row r="101" spans="2:28">
      <c r="B101" t="s">
        <v>316</v>
      </c>
      <c r="C101" s="57">
        <v>250</v>
      </c>
      <c r="D101" s="39"/>
      <c r="I101" s="19">
        <f>C101*$I$76</f>
        <v>3000</v>
      </c>
      <c r="J101" s="19">
        <f>C101*$J$76</f>
        <v>3000</v>
      </c>
      <c r="K101" s="19">
        <f t="shared" ref="K101:AB101" si="64">J101+(J101*$C$63)</f>
        <v>3090</v>
      </c>
      <c r="L101" s="19">
        <f t="shared" si="64"/>
        <v>3182.7</v>
      </c>
      <c r="M101" s="19">
        <f t="shared" si="64"/>
        <v>3278.1809999999996</v>
      </c>
      <c r="N101" s="19">
        <f t="shared" si="64"/>
        <v>3376.5264299999994</v>
      </c>
      <c r="O101" s="19">
        <f t="shared" si="64"/>
        <v>3477.8222228999994</v>
      </c>
      <c r="P101" s="19">
        <f t="shared" si="64"/>
        <v>3582.1568895869996</v>
      </c>
      <c r="Q101" s="19">
        <f t="shared" si="64"/>
        <v>3689.6215962746096</v>
      </c>
      <c r="R101" s="19">
        <f t="shared" si="64"/>
        <v>3800.310244162848</v>
      </c>
      <c r="S101" s="19">
        <f t="shared" si="64"/>
        <v>3914.3195514877334</v>
      </c>
      <c r="T101" s="19">
        <f t="shared" si="64"/>
        <v>4031.7491380323654</v>
      </c>
      <c r="U101" s="19">
        <f t="shared" si="64"/>
        <v>4152.7016121733368</v>
      </c>
      <c r="V101" s="19">
        <f t="shared" si="64"/>
        <v>4277.2826605385371</v>
      </c>
      <c r="W101" s="19">
        <f t="shared" si="64"/>
        <v>4405.6011403546936</v>
      </c>
      <c r="X101" s="19">
        <f t="shared" si="64"/>
        <v>4537.7691745653347</v>
      </c>
      <c r="Y101" s="19">
        <f t="shared" si="64"/>
        <v>4673.902249802295</v>
      </c>
      <c r="Z101" s="19">
        <f t="shared" si="64"/>
        <v>4814.119317296364</v>
      </c>
      <c r="AA101" s="19">
        <f t="shared" si="64"/>
        <v>4958.5428968152546</v>
      </c>
      <c r="AB101" s="19">
        <f t="shared" si="64"/>
        <v>5107.2991837197123</v>
      </c>
    </row>
    <row r="102" spans="2:28">
      <c r="B102" t="s">
        <v>317</v>
      </c>
      <c r="C102" s="57"/>
      <c r="D102" s="39"/>
      <c r="I102" s="19">
        <f>C102*$I$76</f>
        <v>0</v>
      </c>
      <c r="J102" s="19">
        <f>C102*$J$76</f>
        <v>0</v>
      </c>
      <c r="K102" s="19">
        <f t="shared" ref="K102:AB102" si="65">J102+(J102*$C$63)</f>
        <v>0</v>
      </c>
      <c r="L102" s="19">
        <f t="shared" si="65"/>
        <v>0</v>
      </c>
      <c r="M102" s="19">
        <f t="shared" si="65"/>
        <v>0</v>
      </c>
      <c r="N102" s="19">
        <f t="shared" si="65"/>
        <v>0</v>
      </c>
      <c r="O102" s="19">
        <f t="shared" si="65"/>
        <v>0</v>
      </c>
      <c r="P102" s="19">
        <f t="shared" si="65"/>
        <v>0</v>
      </c>
      <c r="Q102" s="19">
        <f t="shared" si="65"/>
        <v>0</v>
      </c>
      <c r="R102" s="19">
        <f t="shared" si="65"/>
        <v>0</v>
      </c>
      <c r="S102" s="19">
        <f t="shared" si="65"/>
        <v>0</v>
      </c>
      <c r="T102" s="19">
        <f t="shared" si="65"/>
        <v>0</v>
      </c>
      <c r="U102" s="19">
        <f t="shared" si="65"/>
        <v>0</v>
      </c>
      <c r="V102" s="19">
        <f t="shared" si="65"/>
        <v>0</v>
      </c>
      <c r="W102" s="19">
        <f t="shared" si="65"/>
        <v>0</v>
      </c>
      <c r="X102" s="19">
        <f t="shared" si="65"/>
        <v>0</v>
      </c>
      <c r="Y102" s="19">
        <f t="shared" si="65"/>
        <v>0</v>
      </c>
      <c r="Z102" s="19">
        <f t="shared" si="65"/>
        <v>0</v>
      </c>
      <c r="AA102" s="19">
        <f t="shared" si="65"/>
        <v>0</v>
      </c>
      <c r="AB102" s="19">
        <f t="shared" si="65"/>
        <v>0</v>
      </c>
    </row>
    <row r="103" spans="2:28">
      <c r="B103" s="42" t="s">
        <v>318</v>
      </c>
      <c r="C103" s="54">
        <f>SUM(C98:C102)</f>
        <v>1200</v>
      </c>
      <c r="I103" s="54">
        <f t="shared" ref="I103:AB103" si="66">SUM(I98:I102)</f>
        <v>14400</v>
      </c>
      <c r="J103" s="54">
        <f t="shared" si="66"/>
        <v>14400</v>
      </c>
      <c r="K103" s="54">
        <f t="shared" si="66"/>
        <v>14832</v>
      </c>
      <c r="L103" s="54">
        <f t="shared" si="66"/>
        <v>15276.96</v>
      </c>
      <c r="M103" s="54">
        <f t="shared" si="66"/>
        <v>15735.268799999998</v>
      </c>
      <c r="N103" s="54">
        <f t="shared" si="66"/>
        <v>16207.326863999999</v>
      </c>
      <c r="O103" s="54">
        <f t="shared" si="66"/>
        <v>16693.546669919997</v>
      </c>
      <c r="P103" s="54">
        <f t="shared" si="66"/>
        <v>17194.353070017598</v>
      </c>
      <c r="Q103" s="54">
        <f t="shared" si="66"/>
        <v>17710.183662118125</v>
      </c>
      <c r="R103" s="54">
        <f t="shared" si="66"/>
        <v>18241.48917198167</v>
      </c>
      <c r="S103" s="54">
        <f t="shared" si="66"/>
        <v>18788.73384714112</v>
      </c>
      <c r="T103" s="54">
        <f t="shared" si="66"/>
        <v>19352.395862555353</v>
      </c>
      <c r="U103" s="54">
        <f t="shared" si="66"/>
        <v>19932.967738432013</v>
      </c>
      <c r="V103" s="54">
        <f t="shared" si="66"/>
        <v>20530.956770584977</v>
      </c>
      <c r="W103" s="54">
        <f t="shared" si="66"/>
        <v>21146.885473702529</v>
      </c>
      <c r="X103" s="54">
        <f t="shared" si="66"/>
        <v>21781.292037913605</v>
      </c>
      <c r="Y103" s="54">
        <f t="shared" si="66"/>
        <v>22434.730799051009</v>
      </c>
      <c r="Z103" s="54">
        <f t="shared" si="66"/>
        <v>23107.772723022543</v>
      </c>
      <c r="AA103" s="54">
        <f t="shared" si="66"/>
        <v>23801.00590471322</v>
      </c>
      <c r="AB103" s="54">
        <f t="shared" si="66"/>
        <v>24515.036081854614</v>
      </c>
    </row>
    <row r="104" spans="2:28">
      <c r="B104" s="24" t="s">
        <v>319</v>
      </c>
      <c r="C104" s="25"/>
      <c r="I104" s="19"/>
      <c r="J104" s="19"/>
      <c r="K104" s="19"/>
      <c r="L104" s="19"/>
      <c r="M104" s="19"/>
      <c r="N104" s="19"/>
      <c r="O104" s="19"/>
      <c r="P104" s="19"/>
      <c r="Q104" s="19"/>
      <c r="R104" s="19"/>
      <c r="S104" s="19"/>
      <c r="T104" s="19"/>
      <c r="U104" s="19"/>
      <c r="V104" s="19"/>
      <c r="W104" s="19"/>
      <c r="X104" s="19"/>
      <c r="Y104" s="19"/>
      <c r="Z104" s="19"/>
      <c r="AA104" s="19"/>
      <c r="AB104" s="19">
        <f t="shared" ref="AB104" si="67">AA104+(AA104*$D104)</f>
        <v>0</v>
      </c>
    </row>
    <row r="105" spans="2:28">
      <c r="B105" t="s">
        <v>320</v>
      </c>
      <c r="C105" s="57">
        <v>500</v>
      </c>
      <c r="D105" s="39"/>
      <c r="I105" s="19">
        <f>C105*$I$76</f>
        <v>6000</v>
      </c>
      <c r="J105" s="19">
        <f>C105*$J$76</f>
        <v>6000</v>
      </c>
      <c r="K105" s="19">
        <f t="shared" ref="K105:AB105" si="68">J105+(J105*$C$63)</f>
        <v>6180</v>
      </c>
      <c r="L105" s="19">
        <f t="shared" si="68"/>
        <v>6365.4</v>
      </c>
      <c r="M105" s="19">
        <f t="shared" si="68"/>
        <v>6556.3619999999992</v>
      </c>
      <c r="N105" s="19">
        <f t="shared" si="68"/>
        <v>6753.0528599999989</v>
      </c>
      <c r="O105" s="19">
        <f t="shared" si="68"/>
        <v>6955.6444457999987</v>
      </c>
      <c r="P105" s="19">
        <f t="shared" si="68"/>
        <v>7164.3137791739991</v>
      </c>
      <c r="Q105" s="19">
        <f t="shared" si="68"/>
        <v>7379.2431925492192</v>
      </c>
      <c r="R105" s="19">
        <f t="shared" si="68"/>
        <v>7600.620488325696</v>
      </c>
      <c r="S105" s="19">
        <f t="shared" si="68"/>
        <v>7828.6391029754668</v>
      </c>
      <c r="T105" s="19">
        <f t="shared" si="68"/>
        <v>8063.4982760647308</v>
      </c>
      <c r="U105" s="19">
        <f t="shared" si="68"/>
        <v>8305.4032243466736</v>
      </c>
      <c r="V105" s="19">
        <f t="shared" si="68"/>
        <v>8554.5653210770743</v>
      </c>
      <c r="W105" s="19">
        <f t="shared" si="68"/>
        <v>8811.2022807093872</v>
      </c>
      <c r="X105" s="19">
        <f t="shared" si="68"/>
        <v>9075.5383491306693</v>
      </c>
      <c r="Y105" s="19">
        <f t="shared" si="68"/>
        <v>9347.8044996045901</v>
      </c>
      <c r="Z105" s="19">
        <f t="shared" si="68"/>
        <v>9628.238634592728</v>
      </c>
      <c r="AA105" s="19">
        <f t="shared" si="68"/>
        <v>9917.0857936305092</v>
      </c>
      <c r="AB105" s="19">
        <f t="shared" si="68"/>
        <v>10214.598367439425</v>
      </c>
    </row>
    <row r="106" spans="2:28">
      <c r="B106" t="s">
        <v>321</v>
      </c>
      <c r="C106" s="57">
        <v>150</v>
      </c>
      <c r="D106" s="39"/>
      <c r="I106" s="19">
        <f>C106*$I$76</f>
        <v>1800</v>
      </c>
      <c r="J106" s="19">
        <f>C106*$J$76</f>
        <v>1800</v>
      </c>
      <c r="K106" s="19">
        <f t="shared" ref="K106:AB107" si="69">J106+(J106*$C$63)</f>
        <v>1854</v>
      </c>
      <c r="L106" s="19">
        <f t="shared" si="69"/>
        <v>1909.62</v>
      </c>
      <c r="M106" s="19">
        <f t="shared" si="69"/>
        <v>1966.9086</v>
      </c>
      <c r="N106" s="19">
        <f t="shared" si="69"/>
        <v>2025.9158580000001</v>
      </c>
      <c r="O106" s="19">
        <f t="shared" si="69"/>
        <v>2086.6933337400001</v>
      </c>
      <c r="P106" s="19">
        <f t="shared" si="69"/>
        <v>2149.2941337522002</v>
      </c>
      <c r="Q106" s="19">
        <f t="shared" si="69"/>
        <v>2213.772957764766</v>
      </c>
      <c r="R106" s="19">
        <f t="shared" si="69"/>
        <v>2280.1861464977092</v>
      </c>
      <c r="S106" s="19">
        <f t="shared" si="69"/>
        <v>2348.5917308926405</v>
      </c>
      <c r="T106" s="19">
        <f t="shared" si="69"/>
        <v>2419.0494828194196</v>
      </c>
      <c r="U106" s="19">
        <f t="shared" si="69"/>
        <v>2491.6209673040021</v>
      </c>
      <c r="V106" s="19">
        <f t="shared" si="69"/>
        <v>2566.3695963231221</v>
      </c>
      <c r="W106" s="19">
        <f t="shared" si="69"/>
        <v>2643.3606842128156</v>
      </c>
      <c r="X106" s="19">
        <f t="shared" si="69"/>
        <v>2722.6615047392002</v>
      </c>
      <c r="Y106" s="19">
        <f t="shared" si="69"/>
        <v>2804.3413498813761</v>
      </c>
      <c r="Z106" s="19">
        <f t="shared" si="69"/>
        <v>2888.4715903778174</v>
      </c>
      <c r="AA106" s="19">
        <f t="shared" si="69"/>
        <v>2975.125738089152</v>
      </c>
      <c r="AB106" s="19">
        <f t="shared" si="69"/>
        <v>3064.3795102318268</v>
      </c>
    </row>
    <row r="107" spans="2:28" ht="33.950000000000003">
      <c r="B107" t="s">
        <v>322</v>
      </c>
      <c r="C107" s="57">
        <v>0</v>
      </c>
      <c r="D107" s="135" t="s">
        <v>323</v>
      </c>
      <c r="I107" s="19">
        <f>C107*$I$76</f>
        <v>0</v>
      </c>
      <c r="J107" s="19">
        <f>C107*$J$76</f>
        <v>0</v>
      </c>
      <c r="K107" s="19">
        <f t="shared" si="69"/>
        <v>0</v>
      </c>
      <c r="L107" s="19">
        <f t="shared" ref="L107" si="70">K107+(K107*$C$63)</f>
        <v>0</v>
      </c>
      <c r="M107" s="19">
        <f t="shared" ref="M107" si="71">L107+(L107*$C$63)</f>
        <v>0</v>
      </c>
      <c r="N107" s="19">
        <f t="shared" ref="N107" si="72">M107+(M107*$C$63)</f>
        <v>0</v>
      </c>
      <c r="O107" s="19">
        <f t="shared" ref="O107" si="73">N107+(N107*$C$63)</f>
        <v>0</v>
      </c>
      <c r="P107" s="19">
        <f t="shared" ref="P107" si="74">O107+(O107*$C$63)</f>
        <v>0</v>
      </c>
      <c r="Q107" s="19">
        <f t="shared" ref="Q107" si="75">P107+(P107*$C$63)</f>
        <v>0</v>
      </c>
      <c r="R107" s="19">
        <f t="shared" ref="R107" si="76">Q107+(Q107*$C$63)</f>
        <v>0</v>
      </c>
      <c r="S107" s="19">
        <f t="shared" ref="S107" si="77">R107+(R107*$C$63)</f>
        <v>0</v>
      </c>
      <c r="T107" s="19">
        <f t="shared" ref="T107" si="78">S107+(S107*$C$63)</f>
        <v>0</v>
      </c>
      <c r="U107" s="19">
        <f t="shared" ref="U107" si="79">T107+(T107*$C$63)</f>
        <v>0</v>
      </c>
      <c r="V107" s="19">
        <f t="shared" ref="V107" si="80">U107+(U107*$C$63)</f>
        <v>0</v>
      </c>
      <c r="W107" s="19">
        <f t="shared" ref="W107" si="81">V107+(V107*$C$63)</f>
        <v>0</v>
      </c>
      <c r="X107" s="19">
        <f t="shared" ref="X107" si="82">W107+(W107*$C$63)</f>
        <v>0</v>
      </c>
      <c r="Y107" s="19">
        <f t="shared" ref="Y107" si="83">X107+(X107*$C$63)</f>
        <v>0</v>
      </c>
      <c r="Z107" s="19">
        <f t="shared" ref="Z107" si="84">Y107+(Y107*$C$63)</f>
        <v>0</v>
      </c>
      <c r="AA107" s="19">
        <f t="shared" ref="AA107" si="85">Z107+(Z107*$C$63)</f>
        <v>0</v>
      </c>
      <c r="AB107" s="19">
        <f t="shared" ref="AB107" si="86">AA107+(AA107*$C$63)</f>
        <v>0</v>
      </c>
    </row>
    <row r="108" spans="2:28">
      <c r="B108" t="s">
        <v>324</v>
      </c>
      <c r="C108" s="57">
        <v>0</v>
      </c>
      <c r="D108" s="135"/>
      <c r="I108" s="19">
        <f t="shared" ref="I108:I109" si="87">C108*$I$76</f>
        <v>0</v>
      </c>
      <c r="J108" s="19">
        <f t="shared" ref="J108:J109" si="88">C108*$J$76</f>
        <v>0</v>
      </c>
      <c r="K108" s="19">
        <f t="shared" ref="K108:K109" si="89">J108+(J108*$C$63)</f>
        <v>0</v>
      </c>
      <c r="L108" s="19">
        <f t="shared" ref="L108:L109" si="90">K108+(K108*$C$63)</f>
        <v>0</v>
      </c>
      <c r="M108" s="19">
        <f t="shared" ref="M108:M109" si="91">L108+(L108*$C$63)</f>
        <v>0</v>
      </c>
      <c r="N108" s="19">
        <f t="shared" ref="N108:N109" si="92">M108+(M108*$C$63)</f>
        <v>0</v>
      </c>
      <c r="O108" s="19">
        <f t="shared" ref="O108:O109" si="93">N108+(N108*$C$63)</f>
        <v>0</v>
      </c>
      <c r="P108" s="19">
        <f t="shared" ref="P108:P109" si="94">O108+(O108*$C$63)</f>
        <v>0</v>
      </c>
      <c r="Q108" s="19">
        <f t="shared" ref="Q108:Q109" si="95">P108+(P108*$C$63)</f>
        <v>0</v>
      </c>
      <c r="R108" s="19">
        <f t="shared" ref="R108:R109" si="96">Q108+(Q108*$C$63)</f>
        <v>0</v>
      </c>
      <c r="S108" s="19">
        <f t="shared" ref="S108:S109" si="97">R108+(R108*$C$63)</f>
        <v>0</v>
      </c>
      <c r="T108" s="19">
        <f t="shared" ref="T108:T109" si="98">S108+(S108*$C$63)</f>
        <v>0</v>
      </c>
      <c r="U108" s="19">
        <f t="shared" ref="U108:U109" si="99">T108+(T108*$C$63)</f>
        <v>0</v>
      </c>
      <c r="V108" s="19">
        <f t="shared" ref="V108:V109" si="100">U108+(U108*$C$63)</f>
        <v>0</v>
      </c>
      <c r="W108" s="19">
        <f t="shared" ref="W108:W109" si="101">V108+(V108*$C$63)</f>
        <v>0</v>
      </c>
      <c r="X108" s="19">
        <f t="shared" ref="X108:X109" si="102">W108+(W108*$C$63)</f>
        <v>0</v>
      </c>
      <c r="Y108" s="19">
        <f t="shared" ref="Y108:Y109" si="103">X108+(X108*$C$63)</f>
        <v>0</v>
      </c>
      <c r="Z108" s="19">
        <f t="shared" ref="Z108:Z109" si="104">Y108+(Y108*$C$63)</f>
        <v>0</v>
      </c>
      <c r="AA108" s="19">
        <f t="shared" ref="AA108:AA109" si="105">Z108+(Z108*$C$63)</f>
        <v>0</v>
      </c>
      <c r="AB108" s="19">
        <f t="shared" ref="AB108:AB109" si="106">AA108+(AA108*$C$63)</f>
        <v>0</v>
      </c>
    </row>
    <row r="109" spans="2:28">
      <c r="B109" t="s">
        <v>325</v>
      </c>
      <c r="C109" s="57">
        <f>D94*7%</f>
        <v>1177.0080000000003</v>
      </c>
      <c r="D109" s="135"/>
      <c r="I109" s="19">
        <f t="shared" si="87"/>
        <v>14124.096000000003</v>
      </c>
      <c r="J109" s="19">
        <f t="shared" si="88"/>
        <v>14124.096000000003</v>
      </c>
      <c r="K109" s="19">
        <f t="shared" si="89"/>
        <v>14547.818880000003</v>
      </c>
      <c r="L109" s="19">
        <f t="shared" si="90"/>
        <v>14984.253446400002</v>
      </c>
      <c r="M109" s="19">
        <f t="shared" si="91"/>
        <v>15433.781049792002</v>
      </c>
      <c r="N109" s="19">
        <f t="shared" si="92"/>
        <v>15896.794481285762</v>
      </c>
      <c r="O109" s="19">
        <f t="shared" si="93"/>
        <v>16373.698315724336</v>
      </c>
      <c r="P109" s="19">
        <f t="shared" si="94"/>
        <v>16864.909265196067</v>
      </c>
      <c r="Q109" s="19">
        <f t="shared" si="95"/>
        <v>17370.856543151949</v>
      </c>
      <c r="R109" s="19">
        <f t="shared" si="96"/>
        <v>17891.982239446508</v>
      </c>
      <c r="S109" s="19">
        <f t="shared" si="97"/>
        <v>18428.741706629902</v>
      </c>
      <c r="T109" s="19">
        <f t="shared" si="98"/>
        <v>18981.6039578288</v>
      </c>
      <c r="U109" s="19">
        <f t="shared" si="99"/>
        <v>19551.052076563665</v>
      </c>
      <c r="V109" s="19">
        <f t="shared" si="100"/>
        <v>20137.583638860575</v>
      </c>
      <c r="W109" s="19">
        <f t="shared" si="101"/>
        <v>20741.711148026392</v>
      </c>
      <c r="X109" s="19">
        <f t="shared" si="102"/>
        <v>21363.962482467185</v>
      </c>
      <c r="Y109" s="19">
        <f t="shared" si="103"/>
        <v>22004.881356941201</v>
      </c>
      <c r="Z109" s="19">
        <f t="shared" si="104"/>
        <v>22665.027797649436</v>
      </c>
      <c r="AA109" s="19">
        <f t="shared" si="105"/>
        <v>23344.978631578921</v>
      </c>
      <c r="AB109" s="19">
        <f t="shared" si="106"/>
        <v>24045.32799052629</v>
      </c>
    </row>
    <row r="110" spans="2:28">
      <c r="B110" t="s">
        <v>317</v>
      </c>
      <c r="C110" s="57"/>
      <c r="D110" s="39"/>
      <c r="I110" s="19">
        <f>C110*$I$76</f>
        <v>0</v>
      </c>
      <c r="J110" s="19">
        <f>C110*$J$76</f>
        <v>0</v>
      </c>
      <c r="K110" s="19">
        <f t="shared" ref="K110:AB110" si="107">J110+(J110*$C$63)</f>
        <v>0</v>
      </c>
      <c r="L110" s="19">
        <f t="shared" si="107"/>
        <v>0</v>
      </c>
      <c r="M110" s="19">
        <f t="shared" si="107"/>
        <v>0</v>
      </c>
      <c r="N110" s="19">
        <f t="shared" si="107"/>
        <v>0</v>
      </c>
      <c r="O110" s="19">
        <f t="shared" si="107"/>
        <v>0</v>
      </c>
      <c r="P110" s="19">
        <f t="shared" si="107"/>
        <v>0</v>
      </c>
      <c r="Q110" s="19">
        <f t="shared" si="107"/>
        <v>0</v>
      </c>
      <c r="R110" s="19">
        <f t="shared" si="107"/>
        <v>0</v>
      </c>
      <c r="S110" s="19">
        <f t="shared" si="107"/>
        <v>0</v>
      </c>
      <c r="T110" s="19">
        <f t="shared" si="107"/>
        <v>0</v>
      </c>
      <c r="U110" s="19">
        <f t="shared" si="107"/>
        <v>0</v>
      </c>
      <c r="V110" s="19">
        <f t="shared" si="107"/>
        <v>0</v>
      </c>
      <c r="W110" s="19">
        <f t="shared" si="107"/>
        <v>0</v>
      </c>
      <c r="X110" s="19">
        <f t="shared" si="107"/>
        <v>0</v>
      </c>
      <c r="Y110" s="19">
        <f t="shared" si="107"/>
        <v>0</v>
      </c>
      <c r="Z110" s="19">
        <f t="shared" si="107"/>
        <v>0</v>
      </c>
      <c r="AA110" s="19">
        <f t="shared" si="107"/>
        <v>0</v>
      </c>
      <c r="AB110" s="19">
        <f t="shared" si="107"/>
        <v>0</v>
      </c>
    </row>
    <row r="111" spans="2:28">
      <c r="B111" s="42" t="s">
        <v>326</v>
      </c>
      <c r="C111" s="54">
        <f>SUM(C105:C110)</f>
        <v>1827.0080000000003</v>
      </c>
      <c r="I111" s="54">
        <f>SUM(I105:I110)</f>
        <v>21924.096000000005</v>
      </c>
      <c r="J111" s="54">
        <f t="shared" ref="J111:AB111" si="108">SUM(J105:J110)</f>
        <v>21924.096000000005</v>
      </c>
      <c r="K111" s="54">
        <f t="shared" si="108"/>
        <v>22581.818880000003</v>
      </c>
      <c r="L111" s="54">
        <f t="shared" si="108"/>
        <v>23259.273446400002</v>
      </c>
      <c r="M111" s="54">
        <f t="shared" si="108"/>
        <v>23957.051649792003</v>
      </c>
      <c r="N111" s="54">
        <f t="shared" si="108"/>
        <v>24675.76319928576</v>
      </c>
      <c r="O111" s="54">
        <f t="shared" si="108"/>
        <v>25416.036095264335</v>
      </c>
      <c r="P111" s="54">
        <f t="shared" si="108"/>
        <v>26178.517178122267</v>
      </c>
      <c r="Q111" s="54">
        <f t="shared" si="108"/>
        <v>26963.872693465935</v>
      </c>
      <c r="R111" s="54">
        <f t="shared" si="108"/>
        <v>27772.788874269914</v>
      </c>
      <c r="S111" s="54">
        <f t="shared" si="108"/>
        <v>28605.972540498009</v>
      </c>
      <c r="T111" s="54">
        <f t="shared" si="108"/>
        <v>29464.15171671295</v>
      </c>
      <c r="U111" s="54">
        <f t="shared" si="108"/>
        <v>30348.07626821434</v>
      </c>
      <c r="V111" s="54">
        <f t="shared" si="108"/>
        <v>31258.518556260773</v>
      </c>
      <c r="W111" s="54">
        <f t="shared" si="108"/>
        <v>32196.274112948595</v>
      </c>
      <c r="X111" s="54">
        <f t="shared" si="108"/>
        <v>33162.162336337053</v>
      </c>
      <c r="Y111" s="54">
        <f t="shared" si="108"/>
        <v>34157.02720642717</v>
      </c>
      <c r="Z111" s="54">
        <f t="shared" si="108"/>
        <v>35181.738022619982</v>
      </c>
      <c r="AA111" s="54">
        <f t="shared" si="108"/>
        <v>36237.190163298583</v>
      </c>
      <c r="AB111" s="54">
        <f t="shared" si="108"/>
        <v>37324.305868197538</v>
      </c>
    </row>
    <row r="112" spans="2:28">
      <c r="B112" s="24" t="s">
        <v>327</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328</v>
      </c>
      <c r="C113" s="57">
        <v>200</v>
      </c>
      <c r="D113" s="39"/>
      <c r="I113" s="19">
        <f>C113*$I$76</f>
        <v>2400</v>
      </c>
      <c r="J113" s="19">
        <f>C113*$J$76</f>
        <v>2400</v>
      </c>
      <c r="K113" s="19">
        <f t="shared" ref="K113:R113" si="109">J113+(J113*$C$63)</f>
        <v>2472</v>
      </c>
      <c r="L113" s="19">
        <f t="shared" si="109"/>
        <v>2546.16</v>
      </c>
      <c r="M113" s="19">
        <f t="shared" si="109"/>
        <v>2622.5447999999997</v>
      </c>
      <c r="N113" s="19">
        <f t="shared" si="109"/>
        <v>2701.2211439999996</v>
      </c>
      <c r="O113" s="19">
        <f t="shared" si="109"/>
        <v>2782.2577783199995</v>
      </c>
      <c r="P113" s="19">
        <f t="shared" si="109"/>
        <v>2865.7255116695997</v>
      </c>
      <c r="Q113" s="19">
        <f t="shared" si="109"/>
        <v>2951.6972770196876</v>
      </c>
      <c r="R113" s="19">
        <f t="shared" si="109"/>
        <v>3040.2481953302781</v>
      </c>
      <c r="S113" s="19">
        <f t="shared" ref="S113:AB113" si="110">R113+(R113*$C$63)</f>
        <v>3131.4556411901863</v>
      </c>
      <c r="T113" s="19">
        <f t="shared" si="110"/>
        <v>3225.3993104258921</v>
      </c>
      <c r="U113" s="19">
        <f t="shared" si="110"/>
        <v>3322.161289738669</v>
      </c>
      <c r="V113" s="19">
        <f t="shared" si="110"/>
        <v>3421.8261284308292</v>
      </c>
      <c r="W113" s="19">
        <f t="shared" si="110"/>
        <v>3524.4809122837542</v>
      </c>
      <c r="X113" s="19">
        <f t="shared" si="110"/>
        <v>3630.2153396522667</v>
      </c>
      <c r="Y113" s="19">
        <f t="shared" si="110"/>
        <v>3739.1217998418347</v>
      </c>
      <c r="Z113" s="19">
        <f t="shared" si="110"/>
        <v>3851.2954538370896</v>
      </c>
      <c r="AA113" s="19">
        <f t="shared" si="110"/>
        <v>3966.8343174522024</v>
      </c>
      <c r="AB113" s="19">
        <f t="shared" si="110"/>
        <v>4085.8393469757684</v>
      </c>
    </row>
    <row r="114" spans="1:28">
      <c r="B114" t="s">
        <v>329</v>
      </c>
      <c r="C114" s="57">
        <v>50</v>
      </c>
      <c r="D114" s="39"/>
      <c r="I114" s="19">
        <f>C114*$I$76</f>
        <v>600</v>
      </c>
      <c r="J114" s="19">
        <f>C114*$J$76</f>
        <v>600</v>
      </c>
      <c r="K114" s="19">
        <f t="shared" ref="K114:Q114" si="111">J114+(J114*$C$63)</f>
        <v>618</v>
      </c>
      <c r="L114" s="19">
        <f t="shared" si="111"/>
        <v>636.54</v>
      </c>
      <c r="M114" s="19">
        <f t="shared" si="111"/>
        <v>655.63619999999992</v>
      </c>
      <c r="N114" s="19">
        <f t="shared" si="111"/>
        <v>675.30528599999991</v>
      </c>
      <c r="O114" s="19">
        <f t="shared" si="111"/>
        <v>695.56444457999987</v>
      </c>
      <c r="P114" s="19">
        <f t="shared" si="111"/>
        <v>716.43137791739991</v>
      </c>
      <c r="Q114" s="19">
        <f t="shared" si="111"/>
        <v>737.9243192549219</v>
      </c>
      <c r="R114" s="19">
        <f t="shared" ref="R114:AB114" si="112">Q114+(Q114*$C$63)</f>
        <v>760.06204883256953</v>
      </c>
      <c r="S114" s="19">
        <f t="shared" si="112"/>
        <v>782.86391029754657</v>
      </c>
      <c r="T114" s="19">
        <f t="shared" si="112"/>
        <v>806.34982760647301</v>
      </c>
      <c r="U114" s="19">
        <f t="shared" si="112"/>
        <v>830.54032243466725</v>
      </c>
      <c r="V114" s="19">
        <f t="shared" si="112"/>
        <v>855.45653210770729</v>
      </c>
      <c r="W114" s="19">
        <f t="shared" si="112"/>
        <v>881.12022807093854</v>
      </c>
      <c r="X114" s="19">
        <f t="shared" si="112"/>
        <v>907.55383491306668</v>
      </c>
      <c r="Y114" s="19">
        <f t="shared" si="112"/>
        <v>934.78044996045867</v>
      </c>
      <c r="Z114" s="19">
        <f t="shared" si="112"/>
        <v>962.82386345927239</v>
      </c>
      <c r="AA114" s="19">
        <f t="shared" si="112"/>
        <v>991.7085793630506</v>
      </c>
      <c r="AB114" s="19">
        <f t="shared" si="112"/>
        <v>1021.4598367439421</v>
      </c>
    </row>
    <row r="115" spans="1:28">
      <c r="B115" t="s">
        <v>330</v>
      </c>
      <c r="C115" s="57">
        <v>50</v>
      </c>
      <c r="D115" s="39"/>
      <c r="I115" s="19">
        <f>C115*$I$76</f>
        <v>600</v>
      </c>
      <c r="J115" s="19">
        <f>C115*$J$76</f>
        <v>600</v>
      </c>
      <c r="K115" s="19">
        <f t="shared" ref="K115:Q116" si="113">J115+(J115*$C$63)</f>
        <v>618</v>
      </c>
      <c r="L115" s="19">
        <f t="shared" si="113"/>
        <v>636.54</v>
      </c>
      <c r="M115" s="19">
        <f t="shared" si="113"/>
        <v>655.63619999999992</v>
      </c>
      <c r="N115" s="19">
        <f t="shared" si="113"/>
        <v>675.30528599999991</v>
      </c>
      <c r="O115" s="19">
        <f t="shared" si="113"/>
        <v>695.56444457999987</v>
      </c>
      <c r="P115" s="19">
        <f t="shared" si="113"/>
        <v>716.43137791739991</v>
      </c>
      <c r="Q115" s="19">
        <f t="shared" si="113"/>
        <v>737.9243192549219</v>
      </c>
      <c r="R115" s="19">
        <f t="shared" ref="R115:AB115" si="114">Q115+(Q115*$C$63)</f>
        <v>760.06204883256953</v>
      </c>
      <c r="S115" s="19">
        <f t="shared" si="114"/>
        <v>782.86391029754657</v>
      </c>
      <c r="T115" s="19">
        <f t="shared" si="114"/>
        <v>806.34982760647301</v>
      </c>
      <c r="U115" s="19">
        <f t="shared" si="114"/>
        <v>830.54032243466725</v>
      </c>
      <c r="V115" s="19">
        <f t="shared" si="114"/>
        <v>855.45653210770729</v>
      </c>
      <c r="W115" s="19">
        <f t="shared" si="114"/>
        <v>881.12022807093854</v>
      </c>
      <c r="X115" s="19">
        <f t="shared" si="114"/>
        <v>907.55383491306668</v>
      </c>
      <c r="Y115" s="19">
        <f t="shared" si="114"/>
        <v>934.78044996045867</v>
      </c>
      <c r="Z115" s="19">
        <f t="shared" si="114"/>
        <v>962.82386345927239</v>
      </c>
      <c r="AA115" s="19">
        <f t="shared" si="114"/>
        <v>991.7085793630506</v>
      </c>
      <c r="AB115" s="19">
        <f t="shared" si="114"/>
        <v>1021.4598367439421</v>
      </c>
    </row>
    <row r="116" spans="1:28">
      <c r="B116" t="s">
        <v>331</v>
      </c>
      <c r="C116" s="57"/>
      <c r="D116" s="39"/>
      <c r="I116" s="19">
        <f>C116*$I$76</f>
        <v>0</v>
      </c>
      <c r="J116" s="19">
        <f>C116*$J$76</f>
        <v>0</v>
      </c>
      <c r="K116" s="19">
        <f t="shared" si="113"/>
        <v>0</v>
      </c>
      <c r="L116" s="19">
        <f t="shared" si="113"/>
        <v>0</v>
      </c>
      <c r="M116" s="19">
        <f t="shared" si="113"/>
        <v>0</v>
      </c>
      <c r="N116" s="19">
        <f t="shared" si="113"/>
        <v>0</v>
      </c>
      <c r="O116" s="19">
        <f t="shared" si="113"/>
        <v>0</v>
      </c>
      <c r="P116" s="19">
        <f t="shared" si="113"/>
        <v>0</v>
      </c>
      <c r="Q116" s="19">
        <f t="shared" si="113"/>
        <v>0</v>
      </c>
      <c r="R116" s="19">
        <f t="shared" ref="R116:AB116" si="115">Q116+(Q116*$C$63)</f>
        <v>0</v>
      </c>
      <c r="S116" s="19">
        <f t="shared" si="115"/>
        <v>0</v>
      </c>
      <c r="T116" s="19">
        <f t="shared" si="115"/>
        <v>0</v>
      </c>
      <c r="U116" s="19">
        <f t="shared" si="115"/>
        <v>0</v>
      </c>
      <c r="V116" s="19">
        <f t="shared" si="115"/>
        <v>0</v>
      </c>
      <c r="W116" s="19">
        <f t="shared" si="115"/>
        <v>0</v>
      </c>
      <c r="X116" s="19">
        <f t="shared" si="115"/>
        <v>0</v>
      </c>
      <c r="Y116" s="19">
        <f t="shared" si="115"/>
        <v>0</v>
      </c>
      <c r="Z116" s="19">
        <f t="shared" si="115"/>
        <v>0</v>
      </c>
      <c r="AA116" s="19">
        <f t="shared" si="115"/>
        <v>0</v>
      </c>
      <c r="AB116" s="19">
        <f t="shared" si="115"/>
        <v>0</v>
      </c>
    </row>
    <row r="117" spans="1:28">
      <c r="B117" s="42" t="s">
        <v>332</v>
      </c>
      <c r="C117" s="54">
        <f>SUM(C113:C116)</f>
        <v>300</v>
      </c>
      <c r="I117" s="54">
        <f>SUM(I113:I116)</f>
        <v>3600</v>
      </c>
      <c r="J117" s="54">
        <f t="shared" ref="J117:AB117" si="116">SUM(J113:J116)</f>
        <v>3600</v>
      </c>
      <c r="K117" s="54">
        <f t="shared" si="116"/>
        <v>3708</v>
      </c>
      <c r="L117" s="54">
        <f t="shared" si="116"/>
        <v>3819.24</v>
      </c>
      <c r="M117" s="54">
        <f t="shared" si="116"/>
        <v>3933.8171999999995</v>
      </c>
      <c r="N117" s="54">
        <f t="shared" si="116"/>
        <v>4051.8317159999992</v>
      </c>
      <c r="O117" s="54">
        <f t="shared" si="116"/>
        <v>4173.3866674799992</v>
      </c>
      <c r="P117" s="54">
        <f t="shared" si="116"/>
        <v>4298.5882675043995</v>
      </c>
      <c r="Q117" s="54">
        <f t="shared" si="116"/>
        <v>4427.5459155295312</v>
      </c>
      <c r="R117" s="54">
        <f t="shared" si="116"/>
        <v>4560.3722929954174</v>
      </c>
      <c r="S117" s="54">
        <f t="shared" si="116"/>
        <v>4697.1834617852792</v>
      </c>
      <c r="T117" s="54">
        <f t="shared" si="116"/>
        <v>4838.0989656388383</v>
      </c>
      <c r="U117" s="54">
        <f t="shared" si="116"/>
        <v>4983.2419346080032</v>
      </c>
      <c r="V117" s="54">
        <f t="shared" si="116"/>
        <v>5132.7391926462433</v>
      </c>
      <c r="W117" s="54">
        <f t="shared" si="116"/>
        <v>5286.7213684256312</v>
      </c>
      <c r="X117" s="54">
        <f t="shared" si="116"/>
        <v>5445.3230094784003</v>
      </c>
      <c r="Y117" s="54">
        <f t="shared" si="116"/>
        <v>5608.6826997627522</v>
      </c>
      <c r="Z117" s="54">
        <f t="shared" si="116"/>
        <v>5776.9431807556348</v>
      </c>
      <c r="AA117" s="54">
        <f t="shared" si="116"/>
        <v>5950.2514761783032</v>
      </c>
      <c r="AB117" s="54">
        <f t="shared" si="116"/>
        <v>6128.7590204636526</v>
      </c>
    </row>
    <row r="118" spans="1:28">
      <c r="B118" s="24" t="s">
        <v>333</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334</v>
      </c>
      <c r="C119" s="118">
        <f>E31*(C70)/12</f>
        <v>1645.8333333333333</v>
      </c>
      <c r="D119" s="135" t="s">
        <v>335</v>
      </c>
      <c r="I119" s="19">
        <f>C119*$I$76</f>
        <v>19750</v>
      </c>
      <c r="J119" s="19">
        <f>C119*$J$76</f>
        <v>19750</v>
      </c>
      <c r="K119" s="19">
        <f>-(I119+J119)</f>
        <v>-39500</v>
      </c>
      <c r="L119" s="19"/>
      <c r="M119" s="19"/>
      <c r="N119" s="19"/>
      <c r="O119" s="19"/>
      <c r="P119" s="19"/>
      <c r="Q119" s="19"/>
      <c r="R119" s="19"/>
      <c r="S119" s="19"/>
      <c r="T119" s="19"/>
      <c r="U119" s="19"/>
      <c r="V119" s="19"/>
      <c r="W119" s="19"/>
      <c r="X119" s="19"/>
      <c r="Y119" s="19"/>
      <c r="Z119" s="19"/>
      <c r="AA119" s="19"/>
      <c r="AB119" s="19"/>
    </row>
    <row r="120" spans="1:28">
      <c r="B120" t="s">
        <v>336</v>
      </c>
      <c r="C120" s="118">
        <f>(E31*C71)/12</f>
        <v>6583.333333333333</v>
      </c>
      <c r="D120" s="39"/>
      <c r="I120" s="19">
        <f>C120*$I$76</f>
        <v>79000</v>
      </c>
      <c r="J120" s="19">
        <f>C120*$J$76</f>
        <v>79000</v>
      </c>
      <c r="K120" s="19">
        <f>J120+(J120*$C$63)</f>
        <v>81370</v>
      </c>
      <c r="L120" s="19">
        <f>K120+(K120*$C$63)</f>
        <v>83811.100000000006</v>
      </c>
      <c r="M120" s="19">
        <f>L120+(L120*$C$63)</f>
        <v>86325.433000000005</v>
      </c>
      <c r="N120" s="19">
        <f t="shared" ref="N120:AB120" si="117">M120+(M120*$C$63)</f>
        <v>88915.195990000007</v>
      </c>
      <c r="O120" s="19">
        <f t="shared" si="117"/>
        <v>91582.651869700014</v>
      </c>
      <c r="P120" s="19">
        <f t="shared" si="117"/>
        <v>94330.131425791013</v>
      </c>
      <c r="Q120" s="19">
        <f t="shared" si="117"/>
        <v>97160.035368564742</v>
      </c>
      <c r="R120" s="19">
        <f t="shared" si="117"/>
        <v>100074.83642962169</v>
      </c>
      <c r="S120" s="19">
        <f t="shared" si="117"/>
        <v>103077.08152251034</v>
      </c>
      <c r="T120" s="19">
        <f t="shared" si="117"/>
        <v>106169.39396818566</v>
      </c>
      <c r="U120" s="19">
        <f t="shared" si="117"/>
        <v>109354.47578723123</v>
      </c>
      <c r="V120" s="19">
        <f t="shared" si="117"/>
        <v>112635.11006084816</v>
      </c>
      <c r="W120" s="19">
        <f t="shared" si="117"/>
        <v>116014.16336267361</v>
      </c>
      <c r="X120" s="19">
        <f t="shared" si="117"/>
        <v>119494.58826355383</v>
      </c>
      <c r="Y120" s="19">
        <f t="shared" si="117"/>
        <v>123079.42591146045</v>
      </c>
      <c r="Z120" s="19">
        <f t="shared" si="117"/>
        <v>126771.80868880426</v>
      </c>
      <c r="AA120" s="19">
        <f t="shared" si="117"/>
        <v>130574.96294946839</v>
      </c>
      <c r="AB120" s="19">
        <f t="shared" si="117"/>
        <v>134492.21183795243</v>
      </c>
    </row>
    <row r="121" spans="1:28" ht="17.100000000000001" customHeight="1">
      <c r="B121" t="s">
        <v>337</v>
      </c>
      <c r="C121" s="57">
        <v>500</v>
      </c>
      <c r="D121" s="39"/>
      <c r="I121" s="19">
        <f>C121*$I$76</f>
        <v>6000</v>
      </c>
      <c r="J121" s="19">
        <f>C121*$J$76</f>
        <v>6000</v>
      </c>
      <c r="K121" s="19">
        <f>J121+(J121*$C$63)</f>
        <v>6180</v>
      </c>
      <c r="L121" s="19">
        <f t="shared" ref="L121:O121" si="118">K121+(K121*$C$63)</f>
        <v>6365.4</v>
      </c>
      <c r="M121" s="19">
        <f t="shared" si="118"/>
        <v>6556.3619999999992</v>
      </c>
      <c r="N121" s="19">
        <f t="shared" si="118"/>
        <v>6753.0528599999989</v>
      </c>
      <c r="O121" s="19">
        <f t="shared" si="118"/>
        <v>6955.6444457999987</v>
      </c>
      <c r="P121" s="19">
        <f t="shared" ref="P121:AB122" si="119">O121+(O121*$C$63)</f>
        <v>7164.3137791739991</v>
      </c>
      <c r="Q121" s="19">
        <f t="shared" si="119"/>
        <v>7379.2431925492192</v>
      </c>
      <c r="R121" s="19">
        <f t="shared" si="119"/>
        <v>7600.620488325696</v>
      </c>
      <c r="S121" s="19">
        <f t="shared" si="119"/>
        <v>7828.6391029754668</v>
      </c>
      <c r="T121" s="19">
        <f t="shared" si="119"/>
        <v>8063.4982760647308</v>
      </c>
      <c r="U121" s="19">
        <f t="shared" si="119"/>
        <v>8305.4032243466736</v>
      </c>
      <c r="V121" s="19">
        <f t="shared" si="119"/>
        <v>8554.5653210770743</v>
      </c>
      <c r="W121" s="19">
        <f t="shared" si="119"/>
        <v>8811.2022807093872</v>
      </c>
      <c r="X121" s="19">
        <f t="shared" si="119"/>
        <v>9075.5383491306693</v>
      </c>
      <c r="Y121" s="19">
        <f t="shared" si="119"/>
        <v>9347.8044996045901</v>
      </c>
      <c r="Z121" s="19">
        <f t="shared" si="119"/>
        <v>9628.238634592728</v>
      </c>
      <c r="AA121" s="19">
        <f t="shared" si="119"/>
        <v>9917.0857936305092</v>
      </c>
      <c r="AB121" s="19">
        <f t="shared" si="119"/>
        <v>10214.598367439425</v>
      </c>
    </row>
    <row r="122" spans="1:28" ht="17.100000000000001" customHeight="1">
      <c r="B122" t="s">
        <v>338</v>
      </c>
      <c r="C122" s="118">
        <f>C64*C74</f>
        <v>0</v>
      </c>
      <c r="D122" s="39"/>
      <c r="I122" s="19">
        <f>C122*$I$76</f>
        <v>0</v>
      </c>
      <c r="J122" s="19">
        <f>C122*$J$76</f>
        <v>0</v>
      </c>
      <c r="K122" s="19">
        <f t="shared" ref="K122:Y122" si="120">J122+(J122*$C$63)</f>
        <v>0</v>
      </c>
      <c r="L122" s="19">
        <f t="shared" si="120"/>
        <v>0</v>
      </c>
      <c r="M122" s="19">
        <f t="shared" si="120"/>
        <v>0</v>
      </c>
      <c r="N122" s="19">
        <f t="shared" si="120"/>
        <v>0</v>
      </c>
      <c r="O122" s="19">
        <f t="shared" si="120"/>
        <v>0</v>
      </c>
      <c r="P122" s="19">
        <f t="shared" si="120"/>
        <v>0</v>
      </c>
      <c r="Q122" s="19">
        <f t="shared" si="120"/>
        <v>0</v>
      </c>
      <c r="R122" s="19">
        <f t="shared" si="120"/>
        <v>0</v>
      </c>
      <c r="S122" s="19">
        <f t="shared" si="120"/>
        <v>0</v>
      </c>
      <c r="T122" s="19">
        <f t="shared" si="120"/>
        <v>0</v>
      </c>
      <c r="U122" s="19">
        <f t="shared" si="120"/>
        <v>0</v>
      </c>
      <c r="V122" s="19">
        <f t="shared" si="120"/>
        <v>0</v>
      </c>
      <c r="W122" s="19">
        <f t="shared" si="120"/>
        <v>0</v>
      </c>
      <c r="X122" s="19">
        <f t="shared" si="120"/>
        <v>0</v>
      </c>
      <c r="Y122" s="19">
        <f t="shared" si="120"/>
        <v>0</v>
      </c>
      <c r="Z122" s="19">
        <f t="shared" si="119"/>
        <v>0</v>
      </c>
      <c r="AA122" s="19">
        <f t="shared" si="119"/>
        <v>0</v>
      </c>
      <c r="AB122" s="19">
        <f t="shared" si="119"/>
        <v>0</v>
      </c>
    </row>
    <row r="123" spans="1:28">
      <c r="B123" t="s">
        <v>317</v>
      </c>
      <c r="C123" s="57"/>
      <c r="D123" s="39"/>
      <c r="I123" s="19">
        <f>C123*$I$76</f>
        <v>0</v>
      </c>
      <c r="J123" s="19">
        <f>C123*$J$76</f>
        <v>0</v>
      </c>
      <c r="K123" s="19">
        <f t="shared" ref="K123:O123" si="121">J123+(J123*$C$63)</f>
        <v>0</v>
      </c>
      <c r="L123" s="19">
        <f t="shared" si="121"/>
        <v>0</v>
      </c>
      <c r="M123" s="19">
        <f t="shared" si="121"/>
        <v>0</v>
      </c>
      <c r="N123" s="19">
        <f t="shared" si="121"/>
        <v>0</v>
      </c>
      <c r="O123" s="19">
        <f t="shared" si="121"/>
        <v>0</v>
      </c>
      <c r="P123" s="19">
        <f t="shared" ref="P123:AB123" si="122">O123+(O123*$C$63)</f>
        <v>0</v>
      </c>
      <c r="Q123" s="19">
        <f t="shared" si="122"/>
        <v>0</v>
      </c>
      <c r="R123" s="19">
        <f t="shared" si="122"/>
        <v>0</v>
      </c>
      <c r="S123" s="19">
        <f t="shared" si="122"/>
        <v>0</v>
      </c>
      <c r="T123" s="19">
        <f t="shared" si="122"/>
        <v>0</v>
      </c>
      <c r="U123" s="19">
        <f t="shared" si="122"/>
        <v>0</v>
      </c>
      <c r="V123" s="19">
        <f t="shared" si="122"/>
        <v>0</v>
      </c>
      <c r="W123" s="19">
        <f t="shared" si="122"/>
        <v>0</v>
      </c>
      <c r="X123" s="19">
        <f t="shared" si="122"/>
        <v>0</v>
      </c>
      <c r="Y123" s="19">
        <f t="shared" si="122"/>
        <v>0</v>
      </c>
      <c r="Z123" s="19">
        <f t="shared" si="122"/>
        <v>0</v>
      </c>
      <c r="AA123" s="19">
        <f t="shared" si="122"/>
        <v>0</v>
      </c>
      <c r="AB123" s="19">
        <f t="shared" si="122"/>
        <v>0</v>
      </c>
    </row>
    <row r="124" spans="1:28">
      <c r="B124" s="102" t="s">
        <v>339</v>
      </c>
      <c r="C124" s="55">
        <f>SUM(C119:C123)</f>
        <v>8729.1666666666661</v>
      </c>
      <c r="D124" s="119"/>
      <c r="E124" s="10"/>
      <c r="F124" s="10"/>
      <c r="G124" s="10"/>
      <c r="H124" s="10"/>
      <c r="I124" s="55">
        <f t="shared" ref="I124:AB124" si="123">SUM(I119:I123)</f>
        <v>104750</v>
      </c>
      <c r="J124" s="55">
        <f t="shared" si="123"/>
        <v>104750</v>
      </c>
      <c r="K124" s="55">
        <f t="shared" si="123"/>
        <v>48050</v>
      </c>
      <c r="L124" s="55">
        <f t="shared" si="123"/>
        <v>90176.5</v>
      </c>
      <c r="M124" s="55">
        <f t="shared" si="123"/>
        <v>92881.794999999998</v>
      </c>
      <c r="N124" s="55">
        <f t="shared" si="123"/>
        <v>95668.248850000004</v>
      </c>
      <c r="O124" s="55">
        <f t="shared" si="123"/>
        <v>98538.296315500018</v>
      </c>
      <c r="P124" s="55">
        <f t="shared" si="123"/>
        <v>101494.44520496501</v>
      </c>
      <c r="Q124" s="55">
        <f t="shared" si="123"/>
        <v>104539.27856111396</v>
      </c>
      <c r="R124" s="55">
        <f t="shared" si="123"/>
        <v>107675.45691794739</v>
      </c>
      <c r="S124" s="55">
        <f t="shared" si="123"/>
        <v>110905.72062548582</v>
      </c>
      <c r="T124" s="55">
        <f t="shared" si="123"/>
        <v>114232.89224425038</v>
      </c>
      <c r="U124" s="55">
        <f t="shared" si="123"/>
        <v>117659.87901157791</v>
      </c>
      <c r="V124" s="55">
        <f t="shared" si="123"/>
        <v>121189.67538192523</v>
      </c>
      <c r="W124" s="55">
        <f t="shared" si="123"/>
        <v>124825.365643383</v>
      </c>
      <c r="X124" s="55">
        <f t="shared" si="123"/>
        <v>128570.1266126845</v>
      </c>
      <c r="Y124" s="55">
        <f t="shared" si="123"/>
        <v>132427.23041106504</v>
      </c>
      <c r="Z124" s="55">
        <f t="shared" si="123"/>
        <v>136400.04732339698</v>
      </c>
      <c r="AA124" s="55">
        <f t="shared" si="123"/>
        <v>140492.04874309889</v>
      </c>
      <c r="AB124" s="55">
        <f t="shared" si="123"/>
        <v>144706.81020539187</v>
      </c>
    </row>
    <row r="125" spans="1:28">
      <c r="B125" s="28" t="s">
        <v>340</v>
      </c>
      <c r="C125" s="25">
        <f>C103+C111+C117+C124</f>
        <v>12056.174666666666</v>
      </c>
      <c r="D125" s="26"/>
      <c r="E125" s="26"/>
      <c r="F125" s="26"/>
      <c r="G125" s="26"/>
      <c r="H125" s="26"/>
      <c r="I125" s="25">
        <f t="shared" ref="I125:AB125" si="124">I103+I111+I117+I124</f>
        <v>144674.09600000002</v>
      </c>
      <c r="J125" s="25">
        <f t="shared" si="124"/>
        <v>144674.09600000002</v>
      </c>
      <c r="K125" s="25">
        <f t="shared" si="124"/>
        <v>89171.818880000006</v>
      </c>
      <c r="L125" s="25">
        <f t="shared" si="124"/>
        <v>132531.97344639999</v>
      </c>
      <c r="M125" s="25">
        <f t="shared" si="124"/>
        <v>136507.932649792</v>
      </c>
      <c r="N125" s="25">
        <f t="shared" si="124"/>
        <v>140603.17062928577</v>
      </c>
      <c r="O125" s="25">
        <f t="shared" si="124"/>
        <v>144821.26574816435</v>
      </c>
      <c r="P125" s="25">
        <f t="shared" si="124"/>
        <v>149165.90372060926</v>
      </c>
      <c r="Q125" s="25">
        <f t="shared" si="124"/>
        <v>153640.88083222756</v>
      </c>
      <c r="R125" s="25">
        <f t="shared" si="124"/>
        <v>158250.10725719438</v>
      </c>
      <c r="S125" s="25">
        <f t="shared" si="124"/>
        <v>162997.61047491024</v>
      </c>
      <c r="T125" s="25">
        <f t="shared" si="124"/>
        <v>167887.53878915752</v>
      </c>
      <c r="U125" s="25">
        <f t="shared" si="124"/>
        <v>172924.16495283227</v>
      </c>
      <c r="V125" s="25">
        <f t="shared" si="124"/>
        <v>178111.88990141722</v>
      </c>
      <c r="W125" s="25">
        <f t="shared" si="124"/>
        <v>183455.24659845975</v>
      </c>
      <c r="X125" s="25">
        <f t="shared" si="124"/>
        <v>188958.90399641357</v>
      </c>
      <c r="Y125" s="25">
        <f t="shared" si="124"/>
        <v>194627.67111630598</v>
      </c>
      <c r="Z125" s="25">
        <f t="shared" si="124"/>
        <v>200466.50124979514</v>
      </c>
      <c r="AA125" s="25">
        <f t="shared" si="124"/>
        <v>206480.49628728902</v>
      </c>
      <c r="AB125" s="25">
        <f t="shared" si="124"/>
        <v>212674.91117590768</v>
      </c>
    </row>
    <row r="127" spans="1:28">
      <c r="A127" s="84" t="s">
        <v>341</v>
      </c>
      <c r="B127" s="84"/>
      <c r="C127" s="85">
        <f>D94-C125</f>
        <v>4758.2253333333356</v>
      </c>
      <c r="D127" s="84"/>
      <c r="E127" s="84"/>
      <c r="F127" s="84"/>
      <c r="G127" s="84"/>
      <c r="H127" s="84"/>
      <c r="I127" s="85">
        <f>I94-I125</f>
        <v>57098.703999999969</v>
      </c>
      <c r="J127" s="85">
        <f>J94-J125</f>
        <v>62143.023999999976</v>
      </c>
      <c r="K127" s="85">
        <f>K94-K125</f>
        <v>122815.72912000003</v>
      </c>
      <c r="L127" s="85">
        <f>L94-L125</f>
        <v>84755.263253600046</v>
      </c>
      <c r="M127" s="85">
        <f t="shared" ref="M127:AB127" si="125">M94-M125</f>
        <v>86211.484967708006</v>
      </c>
      <c r="N127" s="85">
        <f t="shared" si="125"/>
        <v>87684.23242865174</v>
      </c>
      <c r="O127" s="85">
        <f t="shared" si="125"/>
        <v>89173.322386221611</v>
      </c>
      <c r="P127" s="85">
        <f t="shared" si="125"/>
        <v>90678.549117136339</v>
      </c>
      <c r="Q127" s="85">
        <f t="shared" si="125"/>
        <v>92199.683326461731</v>
      </c>
      <c r="R127" s="85">
        <f t="shared" si="125"/>
        <v>93736.471005462081</v>
      </c>
      <c r="S127" s="85">
        <f t="shared" si="125"/>
        <v>95288.63224431267</v>
      </c>
      <c r="T127" s="85">
        <f t="shared" si="125"/>
        <v>96855.859998045955</v>
      </c>
      <c r="U127" s="85">
        <f t="shared" si="125"/>
        <v>98437.81880405132</v>
      </c>
      <c r="V127" s="85">
        <f t="shared" si="125"/>
        <v>100034.14344938842</v>
      </c>
      <c r="W127" s="85">
        <f t="shared" si="125"/>
        <v>101644.43758611605</v>
      </c>
      <c r="X127" s="85">
        <f t="shared" si="125"/>
        <v>103268.27229277662</v>
      </c>
      <c r="Y127" s="85">
        <f t="shared" si="125"/>
        <v>104905.18458011397</v>
      </c>
      <c r="Z127" s="85">
        <f t="shared" si="125"/>
        <v>106554.67583903531</v>
      </c>
      <c r="AA127" s="85">
        <f t="shared" si="125"/>
        <v>108216.21022876218</v>
      </c>
      <c r="AB127" s="85">
        <f t="shared" si="125"/>
        <v>109889.2130030448</v>
      </c>
    </row>
    <row r="128" spans="1:28">
      <c r="A128" s="137" t="s">
        <v>342</v>
      </c>
      <c r="B128" s="93"/>
      <c r="C128" s="138"/>
      <c r="D128" s="93"/>
      <c r="E128" s="93"/>
      <c r="F128" s="1"/>
      <c r="G128" s="1"/>
      <c r="H128" s="1"/>
      <c r="I128" s="136"/>
      <c r="J128" s="136"/>
      <c r="K128" s="136"/>
      <c r="L128" s="136"/>
      <c r="M128" s="136"/>
      <c r="N128" s="136"/>
      <c r="O128" s="136"/>
      <c r="P128" s="136"/>
      <c r="Q128" s="136"/>
      <c r="R128" s="136"/>
      <c r="S128" s="136"/>
      <c r="T128" s="136"/>
      <c r="U128" s="136"/>
      <c r="V128" s="136"/>
      <c r="W128" s="136"/>
      <c r="X128" s="136"/>
      <c r="Y128" s="136"/>
      <c r="Z128" s="136"/>
      <c r="AA128" s="136"/>
      <c r="AB128" s="136"/>
    </row>
    <row r="129" spans="1:42">
      <c r="A129" s="1"/>
      <c r="B129" s="1"/>
      <c r="C129" s="136"/>
      <c r="D129" s="1"/>
      <c r="E129" s="1"/>
      <c r="F129" s="1"/>
      <c r="G129" s="1"/>
      <c r="H129" s="1"/>
      <c r="I129" s="136"/>
      <c r="J129" s="136"/>
      <c r="K129" s="136"/>
      <c r="L129" s="136"/>
      <c r="M129" s="136"/>
      <c r="N129" s="136"/>
      <c r="O129" s="136"/>
      <c r="P129" s="136"/>
      <c r="Q129" s="136"/>
      <c r="R129" s="136"/>
      <c r="S129" s="136"/>
      <c r="T129" s="136"/>
      <c r="U129" s="136"/>
      <c r="V129" s="136"/>
      <c r="W129" s="136"/>
      <c r="X129" s="136"/>
      <c r="Y129" s="136"/>
      <c r="Z129" s="136"/>
      <c r="AA129" s="136"/>
      <c r="AB129" s="136"/>
    </row>
    <row r="131" spans="1:42">
      <c r="B131" s="78" t="s">
        <v>343</v>
      </c>
      <c r="C131" s="79"/>
    </row>
    <row r="132" spans="1:42">
      <c r="B132" s="80" t="s">
        <v>344</v>
      </c>
      <c r="C132" s="121">
        <v>0</v>
      </c>
      <c r="I132" s="30">
        <f>C132*$I$76</f>
        <v>0</v>
      </c>
      <c r="J132" s="30">
        <f t="shared" ref="J132:J136" si="126">C132*$J$76</f>
        <v>0</v>
      </c>
      <c r="K132" s="30">
        <f t="shared" ref="K132:Y133" si="127">J132</f>
        <v>0</v>
      </c>
      <c r="L132" s="30">
        <f t="shared" si="127"/>
        <v>0</v>
      </c>
      <c r="M132" s="30">
        <f t="shared" si="127"/>
        <v>0</v>
      </c>
      <c r="N132" s="30">
        <f t="shared" si="127"/>
        <v>0</v>
      </c>
      <c r="O132" s="30">
        <f t="shared" si="127"/>
        <v>0</v>
      </c>
      <c r="P132" s="30">
        <f t="shared" si="127"/>
        <v>0</v>
      </c>
      <c r="Q132" s="30">
        <f t="shared" si="127"/>
        <v>0</v>
      </c>
      <c r="R132" s="30">
        <f t="shared" si="127"/>
        <v>0</v>
      </c>
      <c r="S132" s="30">
        <f t="shared" si="127"/>
        <v>0</v>
      </c>
      <c r="T132" s="30">
        <f t="shared" si="127"/>
        <v>0</v>
      </c>
      <c r="U132" s="30">
        <f t="shared" si="127"/>
        <v>0</v>
      </c>
      <c r="V132" s="30">
        <f t="shared" si="127"/>
        <v>0</v>
      </c>
      <c r="W132" s="30">
        <f t="shared" si="127"/>
        <v>0</v>
      </c>
      <c r="X132" s="30">
        <f t="shared" si="127"/>
        <v>0</v>
      </c>
      <c r="Y132" s="30">
        <f t="shared" si="127"/>
        <v>0</v>
      </c>
      <c r="Z132" s="30">
        <f t="shared" ref="Z132:AB132" si="128">Y132</f>
        <v>0</v>
      </c>
      <c r="AA132" s="30">
        <f t="shared" si="128"/>
        <v>0</v>
      </c>
      <c r="AB132" s="30">
        <f t="shared" si="128"/>
        <v>0</v>
      </c>
    </row>
    <row r="133" spans="1:42">
      <c r="B133" s="80" t="s">
        <v>345</v>
      </c>
      <c r="C133" s="120">
        <f>N6</f>
        <v>0</v>
      </c>
      <c r="I133" s="30">
        <f>C133*$I$76</f>
        <v>0</v>
      </c>
      <c r="J133" s="30">
        <f t="shared" si="126"/>
        <v>0</v>
      </c>
      <c r="K133" s="30">
        <f t="shared" si="127"/>
        <v>0</v>
      </c>
      <c r="L133" s="30">
        <f t="shared" si="127"/>
        <v>0</v>
      </c>
      <c r="M133" s="30">
        <f t="shared" si="127"/>
        <v>0</v>
      </c>
      <c r="N133" s="30">
        <f t="shared" si="127"/>
        <v>0</v>
      </c>
      <c r="O133" s="30">
        <f t="shared" si="127"/>
        <v>0</v>
      </c>
      <c r="P133" s="30">
        <f t="shared" si="127"/>
        <v>0</v>
      </c>
      <c r="Q133" s="30">
        <f t="shared" si="127"/>
        <v>0</v>
      </c>
      <c r="R133" s="30">
        <f t="shared" si="127"/>
        <v>0</v>
      </c>
      <c r="S133" s="30">
        <f t="shared" si="127"/>
        <v>0</v>
      </c>
      <c r="T133" s="30">
        <f t="shared" si="127"/>
        <v>0</v>
      </c>
      <c r="U133" s="30">
        <f t="shared" si="127"/>
        <v>0</v>
      </c>
      <c r="V133" s="30">
        <f t="shared" si="127"/>
        <v>0</v>
      </c>
      <c r="W133" s="30">
        <f t="shared" si="127"/>
        <v>0</v>
      </c>
      <c r="X133" s="30">
        <f t="shared" si="127"/>
        <v>0</v>
      </c>
      <c r="Y133" s="30">
        <f t="shared" si="127"/>
        <v>0</v>
      </c>
      <c r="Z133" s="30">
        <f t="shared" ref="Z133:AB133" si="129">Y133</f>
        <v>0</v>
      </c>
      <c r="AA133" s="30">
        <f t="shared" si="129"/>
        <v>0</v>
      </c>
      <c r="AB133" s="30">
        <f t="shared" si="129"/>
        <v>0</v>
      </c>
      <c r="AC133" s="30"/>
    </row>
    <row r="134" spans="1:42">
      <c r="B134" s="80" t="s">
        <v>206</v>
      </c>
      <c r="C134" s="120">
        <f>IF(F13="Annual Debt Service (Principal &amp; Interest)",H6,IF(F13="Interest Only",F6*3%/I76,IF(F13="Fully deferred for 55 years",0)))</f>
        <v>0</v>
      </c>
      <c r="I134" s="30">
        <f>C134*$I$76</f>
        <v>0</v>
      </c>
      <c r="J134" s="30">
        <f t="shared" si="126"/>
        <v>0</v>
      </c>
      <c r="K134" s="30">
        <f>J134</f>
        <v>0</v>
      </c>
      <c r="L134" s="30">
        <f t="shared" ref="L134:O134" si="130">K134</f>
        <v>0</v>
      </c>
      <c r="M134" s="30">
        <f t="shared" si="130"/>
        <v>0</v>
      </c>
      <c r="N134" s="30">
        <f t="shared" si="130"/>
        <v>0</v>
      </c>
      <c r="O134" s="30">
        <f t="shared" si="130"/>
        <v>0</v>
      </c>
      <c r="P134" s="30">
        <f t="shared" ref="P134" si="131">I134*$J$76</f>
        <v>0</v>
      </c>
      <c r="Q134" s="30">
        <f t="shared" ref="Q134" si="132">K134*$I$76</f>
        <v>0</v>
      </c>
      <c r="R134" s="30">
        <f t="shared" ref="R134" si="133">K134*$J$76</f>
        <v>0</v>
      </c>
      <c r="S134" s="30">
        <f t="shared" ref="S134" si="134">M134*$I$76</f>
        <v>0</v>
      </c>
      <c r="T134" s="30">
        <f t="shared" ref="T134" si="135">M134*$J$76</f>
        <v>0</v>
      </c>
      <c r="U134" s="30">
        <f t="shared" ref="U134" si="136">O134*$I$76</f>
        <v>0</v>
      </c>
      <c r="V134" s="30">
        <f t="shared" ref="V134" si="137">O134*$J$76</f>
        <v>0</v>
      </c>
      <c r="W134" s="30">
        <f t="shared" ref="W134" si="138">Q134*$I$76</f>
        <v>0</v>
      </c>
      <c r="X134" s="30">
        <f t="shared" ref="X134" si="139">Q134*$J$76</f>
        <v>0</v>
      </c>
      <c r="Y134" s="30">
        <f t="shared" ref="Y134" si="140">S134*$I$76</f>
        <v>0</v>
      </c>
      <c r="Z134" s="30">
        <f t="shared" ref="Z134" si="141">S134*$J$76</f>
        <v>0</v>
      </c>
      <c r="AA134" s="30">
        <f t="shared" ref="AA134" si="142">U134*$I$76</f>
        <v>0</v>
      </c>
      <c r="AB134" s="30">
        <f t="shared" ref="AB134" si="143">U134*$J$76</f>
        <v>0</v>
      </c>
    </row>
    <row r="135" spans="1:42">
      <c r="B135" s="80" t="s">
        <v>346</v>
      </c>
      <c r="C135" s="121">
        <v>0</v>
      </c>
      <c r="I135" s="30">
        <f>C135*I76</f>
        <v>0</v>
      </c>
      <c r="J135" s="30">
        <f t="shared" si="126"/>
        <v>0</v>
      </c>
      <c r="K135" s="30">
        <f>J135</f>
        <v>0</v>
      </c>
      <c r="L135" s="30">
        <f t="shared" ref="L135:O136" si="144">K135</f>
        <v>0</v>
      </c>
      <c r="M135" s="30">
        <f t="shared" si="144"/>
        <v>0</v>
      </c>
      <c r="N135" s="30">
        <f t="shared" si="144"/>
        <v>0</v>
      </c>
      <c r="O135" s="30">
        <f t="shared" si="144"/>
        <v>0</v>
      </c>
      <c r="P135" s="30">
        <f t="shared" ref="P135:AB135" si="145">O135</f>
        <v>0</v>
      </c>
      <c r="Q135" s="30">
        <f t="shared" si="145"/>
        <v>0</v>
      </c>
      <c r="R135" s="30">
        <f t="shared" si="145"/>
        <v>0</v>
      </c>
      <c r="S135" s="30">
        <f t="shared" si="145"/>
        <v>0</v>
      </c>
      <c r="T135" s="30">
        <f t="shared" si="145"/>
        <v>0</v>
      </c>
      <c r="U135" s="30">
        <f t="shared" si="145"/>
        <v>0</v>
      </c>
      <c r="V135" s="30">
        <f t="shared" si="145"/>
        <v>0</v>
      </c>
      <c r="W135" s="30">
        <f t="shared" si="145"/>
        <v>0</v>
      </c>
      <c r="X135" s="30">
        <f t="shared" si="145"/>
        <v>0</v>
      </c>
      <c r="Y135" s="30">
        <f t="shared" si="145"/>
        <v>0</v>
      </c>
      <c r="Z135" s="30">
        <f t="shared" si="145"/>
        <v>0</v>
      </c>
      <c r="AA135" s="30">
        <f t="shared" si="145"/>
        <v>0</v>
      </c>
      <c r="AB135" s="30">
        <f t="shared" si="145"/>
        <v>0</v>
      </c>
    </row>
    <row r="136" spans="1:42">
      <c r="B136" s="80" t="s">
        <v>347</v>
      </c>
      <c r="C136" s="121">
        <f>D94*C73</f>
        <v>504.43200000000002</v>
      </c>
      <c r="I136" s="37">
        <f>C136*$I$76</f>
        <v>6053.1840000000002</v>
      </c>
      <c r="J136" s="37">
        <f t="shared" si="126"/>
        <v>6053.1840000000002</v>
      </c>
      <c r="K136" s="37">
        <f>J136</f>
        <v>6053.1840000000002</v>
      </c>
      <c r="L136" s="37">
        <f t="shared" si="144"/>
        <v>6053.1840000000002</v>
      </c>
      <c r="M136" s="37">
        <f t="shared" si="144"/>
        <v>6053.1840000000002</v>
      </c>
      <c r="N136" s="37">
        <f t="shared" si="144"/>
        <v>6053.1840000000002</v>
      </c>
      <c r="O136" s="37">
        <f t="shared" si="144"/>
        <v>6053.1840000000002</v>
      </c>
      <c r="P136" s="37">
        <f t="shared" ref="P136:AB136" si="146">O136</f>
        <v>6053.1840000000002</v>
      </c>
      <c r="Q136" s="37">
        <f t="shared" si="146"/>
        <v>6053.1840000000002</v>
      </c>
      <c r="R136" s="37">
        <f t="shared" si="146"/>
        <v>6053.1840000000002</v>
      </c>
      <c r="S136" s="37">
        <f t="shared" si="146"/>
        <v>6053.1840000000002</v>
      </c>
      <c r="T136" s="37">
        <f t="shared" si="146"/>
        <v>6053.1840000000002</v>
      </c>
      <c r="U136" s="37">
        <f t="shared" si="146"/>
        <v>6053.1840000000002</v>
      </c>
      <c r="V136" s="37">
        <f t="shared" si="146"/>
        <v>6053.1840000000002</v>
      </c>
      <c r="W136" s="37">
        <f t="shared" si="146"/>
        <v>6053.1840000000002</v>
      </c>
      <c r="X136" s="37">
        <f t="shared" si="146"/>
        <v>6053.1840000000002</v>
      </c>
      <c r="Y136" s="37">
        <f t="shared" si="146"/>
        <v>6053.1840000000002</v>
      </c>
      <c r="Z136" s="37">
        <f t="shared" si="146"/>
        <v>6053.1840000000002</v>
      </c>
      <c r="AA136" s="37">
        <f t="shared" si="146"/>
        <v>6053.1840000000002</v>
      </c>
      <c r="AB136" s="37">
        <f t="shared" si="146"/>
        <v>6053.1840000000002</v>
      </c>
      <c r="AC136" s="30"/>
      <c r="AD136" s="30"/>
      <c r="AE136" s="30"/>
      <c r="AF136" s="30"/>
      <c r="AG136" s="30"/>
      <c r="AH136" s="30"/>
      <c r="AI136" s="30"/>
      <c r="AJ136" s="30"/>
      <c r="AK136" s="30"/>
      <c r="AL136" s="30"/>
      <c r="AM136" s="30"/>
      <c r="AN136" s="30"/>
      <c r="AO136" s="30"/>
      <c r="AP136" s="30"/>
    </row>
    <row r="137" spans="1:42" ht="17.100000000000001" thickBot="1">
      <c r="B137" s="81" t="s">
        <v>348</v>
      </c>
      <c r="C137" s="82">
        <f>C127-SUM(C132:C136)</f>
        <v>4253.7933333333358</v>
      </c>
      <c r="I137" s="30">
        <f>I127-SUM(I132:I136)</f>
        <v>51045.519999999968</v>
      </c>
      <c r="J137" s="30">
        <f t="shared" ref="J137:R137" si="147">J127-SUM(J132:J136)</f>
        <v>56089.839999999975</v>
      </c>
      <c r="K137" s="30">
        <f t="shared" si="147"/>
        <v>116762.54512000004</v>
      </c>
      <c r="L137" s="30">
        <f t="shared" si="147"/>
        <v>78702.079253600052</v>
      </c>
      <c r="M137" s="30">
        <f t="shared" si="147"/>
        <v>80158.300967708012</v>
      </c>
      <c r="N137" s="30">
        <f t="shared" si="147"/>
        <v>81631.048428651746</v>
      </c>
      <c r="O137" s="30">
        <f t="shared" si="147"/>
        <v>83120.138386221617</v>
      </c>
      <c r="P137" s="30">
        <f t="shared" si="147"/>
        <v>84625.365117136345</v>
      </c>
      <c r="Q137" s="30">
        <f t="shared" si="147"/>
        <v>86146.499326461737</v>
      </c>
      <c r="R137" s="30">
        <f t="shared" si="147"/>
        <v>87683.287005462087</v>
      </c>
      <c r="S137" s="30">
        <f>S127-SUM(S132:S136)</f>
        <v>89235.448244312676</v>
      </c>
      <c r="T137" s="30">
        <f t="shared" ref="T137" si="148">T127-SUM(T132:T136)</f>
        <v>90802.675998045961</v>
      </c>
      <c r="U137" s="30">
        <f t="shared" ref="U137" si="149">U127-SUM(U132:U136)</f>
        <v>92384.634804051326</v>
      </c>
      <c r="V137" s="30">
        <f t="shared" ref="V137" si="150">V127-SUM(V132:V136)</f>
        <v>93980.959449388421</v>
      </c>
      <c r="W137" s="30">
        <f t="shared" ref="W137" si="151">W127-SUM(W132:W136)</f>
        <v>95591.253586116058</v>
      </c>
      <c r="X137" s="30">
        <f t="shared" ref="X137" si="152">X127-SUM(X132:X136)</f>
        <v>97215.088292776622</v>
      </c>
      <c r="Y137" s="30">
        <f t="shared" ref="Y137" si="153">Y127-SUM(Y132:Y136)</f>
        <v>98852.000580113978</v>
      </c>
      <c r="Z137" s="30">
        <f t="shared" ref="Z137" si="154">Z127-SUM(Z132:Z136)</f>
        <v>100501.49183903531</v>
      </c>
      <c r="AA137" s="30">
        <f t="shared" ref="AA137" si="155">AA127-SUM(AA132:AA136)</f>
        <v>102163.02622876219</v>
      </c>
      <c r="AB137" s="30">
        <f t="shared" ref="AB137" si="156">AB127-SUM(AB132:AB136)</f>
        <v>103836.02900304481</v>
      </c>
      <c r="AC137" s="30"/>
      <c r="AD137" s="30"/>
      <c r="AE137" s="30"/>
      <c r="AF137" s="30"/>
      <c r="AG137" s="30"/>
      <c r="AH137" s="30"/>
      <c r="AI137" s="30"/>
      <c r="AJ137" s="30"/>
      <c r="AK137" s="30"/>
      <c r="AL137" s="30"/>
      <c r="AM137" s="30"/>
      <c r="AN137" s="30"/>
      <c r="AO137" s="30"/>
      <c r="AP137" s="30"/>
    </row>
    <row r="138" spans="1:42">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row>
    <row r="139" spans="1:42" ht="33.950000000000003">
      <c r="B139" s="207" t="s">
        <v>349</v>
      </c>
      <c r="C139" s="209"/>
      <c r="D139" s="206"/>
      <c r="I139" s="30">
        <f>IF(OR(I137&gt;0,$C$83&lt;=0),0,MIN(-I137,($C$83*($F$14/20))))</f>
        <v>0</v>
      </c>
      <c r="J139" s="30">
        <f t="shared" ref="J139:AB139" si="157">IF(OR(J137&gt;0,$C$83&lt;=0),0,MIN(-J137,($C$83*($F$14/20))))</f>
        <v>0</v>
      </c>
      <c r="K139" s="30">
        <f t="shared" si="157"/>
        <v>0</v>
      </c>
      <c r="L139" s="30">
        <f t="shared" si="157"/>
        <v>0</v>
      </c>
      <c r="M139" s="30">
        <f t="shared" si="157"/>
        <v>0</v>
      </c>
      <c r="N139" s="30">
        <f t="shared" si="157"/>
        <v>0</v>
      </c>
      <c r="O139" s="30">
        <f t="shared" si="157"/>
        <v>0</v>
      </c>
      <c r="P139" s="30">
        <f t="shared" si="157"/>
        <v>0</v>
      </c>
      <c r="Q139" s="30">
        <f t="shared" si="157"/>
        <v>0</v>
      </c>
      <c r="R139" s="30">
        <f t="shared" si="157"/>
        <v>0</v>
      </c>
      <c r="S139" s="30">
        <f t="shared" si="157"/>
        <v>0</v>
      </c>
      <c r="T139" s="30">
        <f t="shared" si="157"/>
        <v>0</v>
      </c>
      <c r="U139" s="30">
        <f t="shared" si="157"/>
        <v>0</v>
      </c>
      <c r="V139" s="30">
        <f t="shared" si="157"/>
        <v>0</v>
      </c>
      <c r="W139" s="30">
        <f t="shared" si="157"/>
        <v>0</v>
      </c>
      <c r="X139" s="30">
        <f t="shared" si="157"/>
        <v>0</v>
      </c>
      <c r="Y139" s="30">
        <f t="shared" si="157"/>
        <v>0</v>
      </c>
      <c r="Z139" s="30">
        <f>IF(OR(Z137&gt;0,$C$83&lt;=0),0,MIN(-Z137,($C$83*($F$14/20))))</f>
        <v>0</v>
      </c>
      <c r="AA139" s="30">
        <f t="shared" si="157"/>
        <v>0</v>
      </c>
      <c r="AB139" s="30">
        <f t="shared" si="157"/>
        <v>0</v>
      </c>
      <c r="AC139" s="33">
        <f>SUM(I139:AB139)</f>
        <v>0</v>
      </c>
    </row>
    <row r="142" spans="1:42" ht="17.100000000000001" thickBot="1">
      <c r="A142" s="48" t="s">
        <v>341</v>
      </c>
      <c r="B142" s="48"/>
      <c r="C142" s="48"/>
      <c r="D142" s="48"/>
      <c r="E142" s="48"/>
      <c r="F142" s="48"/>
      <c r="G142" s="48"/>
      <c r="H142" s="48"/>
      <c r="I142" s="49">
        <f>I137+I139</f>
        <v>51045.519999999968</v>
      </c>
      <c r="J142" s="49">
        <f t="shared" ref="J142:AB142" si="158">J137+J139</f>
        <v>56089.839999999975</v>
      </c>
      <c r="K142" s="49">
        <f t="shared" si="158"/>
        <v>116762.54512000004</v>
      </c>
      <c r="L142" s="49">
        <f t="shared" si="158"/>
        <v>78702.079253600052</v>
      </c>
      <c r="M142" s="49">
        <f t="shared" si="158"/>
        <v>80158.300967708012</v>
      </c>
      <c r="N142" s="49">
        <f t="shared" si="158"/>
        <v>81631.048428651746</v>
      </c>
      <c r="O142" s="49">
        <f t="shared" si="158"/>
        <v>83120.138386221617</v>
      </c>
      <c r="P142" s="49">
        <f t="shared" si="158"/>
        <v>84625.365117136345</v>
      </c>
      <c r="Q142" s="49">
        <f t="shared" si="158"/>
        <v>86146.499326461737</v>
      </c>
      <c r="R142" s="49">
        <f t="shared" si="158"/>
        <v>87683.287005462087</v>
      </c>
      <c r="S142" s="49">
        <f t="shared" si="158"/>
        <v>89235.448244312676</v>
      </c>
      <c r="T142" s="49">
        <f t="shared" si="158"/>
        <v>90802.675998045961</v>
      </c>
      <c r="U142" s="49">
        <f t="shared" si="158"/>
        <v>92384.634804051326</v>
      </c>
      <c r="V142" s="49">
        <f t="shared" si="158"/>
        <v>93980.959449388421</v>
      </c>
      <c r="W142" s="49">
        <f t="shared" si="158"/>
        <v>95591.253586116058</v>
      </c>
      <c r="X142" s="49">
        <f t="shared" si="158"/>
        <v>97215.088292776622</v>
      </c>
      <c r="Y142" s="49">
        <f t="shared" si="158"/>
        <v>98852.000580113978</v>
      </c>
      <c r="Z142" s="49">
        <f t="shared" si="158"/>
        <v>100501.49183903531</v>
      </c>
      <c r="AA142" s="49">
        <f t="shared" si="158"/>
        <v>102163.02622876219</v>
      </c>
      <c r="AB142" s="49">
        <f t="shared" si="158"/>
        <v>103836.02900304481</v>
      </c>
    </row>
    <row r="143" spans="1:42" ht="17.100000000000001" thickTop="1"/>
    <row r="144" spans="1:42">
      <c r="B144" s="1" t="s">
        <v>350</v>
      </c>
      <c r="C144" s="100" t="e">
        <f>C127/C133</f>
        <v>#DIV/0!</v>
      </c>
      <c r="D144" s="100"/>
      <c r="E144" s="100"/>
      <c r="F144" s="100"/>
      <c r="G144" s="100"/>
      <c r="H144" s="100"/>
      <c r="I144" s="100" t="e">
        <f>I127/I133</f>
        <v>#DIV/0!</v>
      </c>
      <c r="J144" s="100" t="e">
        <f t="shared" ref="J144:AB144" si="159">J127/J133</f>
        <v>#DIV/0!</v>
      </c>
      <c r="K144" s="100" t="e">
        <f t="shared" si="159"/>
        <v>#DIV/0!</v>
      </c>
      <c r="L144" s="100" t="e">
        <f t="shared" si="159"/>
        <v>#DIV/0!</v>
      </c>
      <c r="M144" s="100" t="e">
        <f t="shared" si="159"/>
        <v>#DIV/0!</v>
      </c>
      <c r="N144" s="100" t="e">
        <f t="shared" si="159"/>
        <v>#DIV/0!</v>
      </c>
      <c r="O144" s="100" t="e">
        <f t="shared" si="159"/>
        <v>#DIV/0!</v>
      </c>
      <c r="P144" s="100" t="e">
        <f t="shared" si="159"/>
        <v>#DIV/0!</v>
      </c>
      <c r="Q144" s="100" t="e">
        <f t="shared" si="159"/>
        <v>#DIV/0!</v>
      </c>
      <c r="R144" s="100" t="e">
        <f t="shared" si="159"/>
        <v>#DIV/0!</v>
      </c>
      <c r="S144" s="100" t="e">
        <f t="shared" si="159"/>
        <v>#DIV/0!</v>
      </c>
      <c r="T144" s="100" t="e">
        <f t="shared" si="159"/>
        <v>#DIV/0!</v>
      </c>
      <c r="U144" s="100" t="e">
        <f t="shared" si="159"/>
        <v>#DIV/0!</v>
      </c>
      <c r="V144" s="100" t="e">
        <f t="shared" si="159"/>
        <v>#DIV/0!</v>
      </c>
      <c r="W144" s="100" t="e">
        <f t="shared" si="159"/>
        <v>#DIV/0!</v>
      </c>
      <c r="X144" s="100" t="e">
        <f t="shared" si="159"/>
        <v>#DIV/0!</v>
      </c>
      <c r="Y144" s="100" t="e">
        <f t="shared" si="159"/>
        <v>#DIV/0!</v>
      </c>
      <c r="Z144" s="100" t="e">
        <f t="shared" si="159"/>
        <v>#DIV/0!</v>
      </c>
      <c r="AA144" s="100" t="e">
        <f t="shared" si="159"/>
        <v>#DIV/0!</v>
      </c>
      <c r="AB144" s="100" t="e">
        <f t="shared" si="159"/>
        <v>#DIV/0!</v>
      </c>
      <c r="AC144" s="30"/>
    </row>
    <row r="145" spans="1:29">
      <c r="Y145" s="30"/>
      <c r="Z145" s="30"/>
      <c r="AA145" s="30"/>
      <c r="AB145" s="30"/>
      <c r="AC145" s="30"/>
    </row>
    <row r="146" spans="1:29">
      <c r="B146" s="94"/>
      <c r="D146" s="18"/>
    </row>
    <row r="147" spans="1:29">
      <c r="J147" s="30"/>
    </row>
    <row r="148" spans="1:29">
      <c r="B148" s="98"/>
      <c r="I148" s="19"/>
    </row>
    <row r="150" spans="1:29" ht="51.95" thickBot="1">
      <c r="A150" s="190" t="s">
        <v>351</v>
      </c>
      <c r="B150" s="191"/>
      <c r="C150" s="191"/>
      <c r="D150" s="190"/>
      <c r="E150" s="192"/>
      <c r="F150" s="192"/>
      <c r="G150" s="192"/>
      <c r="H150" s="192"/>
      <c r="I150" s="192"/>
      <c r="J150" s="192"/>
      <c r="K150" s="192"/>
      <c r="L150" s="192"/>
      <c r="P150" s="30"/>
    </row>
    <row r="151" spans="1:29" ht="86.1" thickBot="1">
      <c r="A151" s="212">
        <v>2023</v>
      </c>
      <c r="B151" s="193" t="s">
        <v>352</v>
      </c>
      <c r="C151" s="194"/>
      <c r="D151" s="195"/>
      <c r="E151" s="196" t="s">
        <v>353</v>
      </c>
      <c r="F151" s="196" t="s">
        <v>354</v>
      </c>
      <c r="G151" s="196" t="s">
        <v>355</v>
      </c>
      <c r="H151" s="196" t="s">
        <v>356</v>
      </c>
      <c r="I151" s="196" t="s">
        <v>357</v>
      </c>
      <c r="J151" s="196" t="s">
        <v>358</v>
      </c>
      <c r="K151" s="196" t="s">
        <v>359</v>
      </c>
      <c r="L151" s="197" t="s">
        <v>360</v>
      </c>
      <c r="M151" s="198" t="s">
        <v>361</v>
      </c>
    </row>
    <row r="152" spans="1:29" ht="18" thickBot="1">
      <c r="A152" s="213"/>
      <c r="B152" s="193" t="s">
        <v>362</v>
      </c>
      <c r="C152" s="194"/>
      <c r="D152" s="194"/>
      <c r="E152" s="199">
        <v>30700</v>
      </c>
      <c r="F152" s="200">
        <v>35100</v>
      </c>
      <c r="G152" s="200">
        <v>39500</v>
      </c>
      <c r="H152" s="201">
        <v>43850</v>
      </c>
      <c r="I152" s="200">
        <v>47400</v>
      </c>
      <c r="J152" s="200">
        <v>50900</v>
      </c>
      <c r="K152" s="200">
        <v>54400</v>
      </c>
      <c r="L152" s="200">
        <v>57900</v>
      </c>
    </row>
    <row r="153" spans="1:29" ht="18" thickBot="1">
      <c r="A153" s="213"/>
      <c r="B153" s="193" t="s">
        <v>363</v>
      </c>
      <c r="C153" s="194"/>
      <c r="D153" s="195"/>
      <c r="E153" s="202"/>
      <c r="F153" s="202"/>
      <c r="G153" s="202"/>
      <c r="H153" s="202"/>
      <c r="I153" s="205"/>
      <c r="J153" s="205" t="s">
        <v>242</v>
      </c>
      <c r="K153" s="205" t="s">
        <v>242</v>
      </c>
      <c r="L153" s="205" t="s">
        <v>242</v>
      </c>
    </row>
    <row r="154" spans="1:29" ht="18" thickBot="1">
      <c r="A154" s="213"/>
      <c r="B154" s="193" t="s">
        <v>364</v>
      </c>
      <c r="C154" s="194"/>
      <c r="D154" s="195"/>
      <c r="E154" s="203"/>
      <c r="F154" s="203"/>
      <c r="G154" s="203"/>
      <c r="H154" s="203"/>
      <c r="I154" s="203"/>
      <c r="J154" s="203" t="s">
        <v>242</v>
      </c>
      <c r="K154" s="203" t="s">
        <v>242</v>
      </c>
      <c r="L154" s="190"/>
    </row>
    <row r="155" spans="1:29">
      <c r="E155" s="204"/>
      <c r="F155" s="204"/>
      <c r="G155" s="204"/>
    </row>
  </sheetData>
  <dataConsolidate/>
  <mergeCells count="1">
    <mergeCell ref="A151:A154"/>
  </mergeCells>
  <phoneticPr fontId="7" type="noConversion"/>
  <conditionalFormatting sqref="C107:C108">
    <cfRule type="expression" dxfId="7" priority="5" stopIfTrue="1">
      <formula>$C$82&lt;=16</formula>
    </cfRule>
    <cfRule type="expression" dxfId="6" priority="7">
      <formula>$C$82&gt;16</formula>
    </cfRule>
  </conditionalFormatting>
  <conditionalFormatting sqref="C144 I144:AB144">
    <cfRule type="cellIs" dxfId="5" priority="1" operator="greaterThan">
      <formula>1.15</formula>
    </cfRule>
    <cfRule type="cellIs" dxfId="4" priority="2" operator="lessThan">
      <formula>1.15</formula>
    </cfRule>
  </conditionalFormatting>
  <dataValidations count="8">
    <dataValidation type="list" allowBlank="1" showInputMessage="1" showErrorMessage="1" sqref="C8" xr:uid="{1023E64E-DC11-3644-92EC-17695B95F71C}">
      <formula1>"Northern California, Southern California, Rural"</formula1>
    </dataValidation>
    <dataValidation type="list" allowBlank="1" showInputMessage="1" showErrorMessage="1" sqref="L10:L13 F12" xr:uid="{E7B36C63-5010-5845-8595-CA6EFC4E16DE}">
      <formula1>"Yes, No"</formula1>
    </dataValidation>
    <dataValidation type="list" allowBlank="1" showInputMessage="1" showErrorMessage="1" sqref="F11" xr:uid="{5F462277-FE40-7C43-AA25-D7CD666C4538}">
      <formula1>"Yes,No"</formula1>
    </dataValidation>
    <dataValidation type="list" allowBlank="1" showInputMessage="1" showErrorMessage="1" sqref="F13" xr:uid="{C73850FD-F2D7-F349-9FF3-607BAE75572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AB611949-EAF7-C04B-8154-54C399716DF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2EBC9C9-2F59-E04E-B234-816A0C6E757F}">
      <formula1>C82&gt;16</formula1>
    </dataValidation>
    <dataValidation type="whole" operator="lessThanOrEqual" allowBlank="1" showErrorMessage="1" errorTitle="Please correct Total AMI units" error="The total AMI units can not be greater than the total number of units." sqref="C83" xr:uid="{A2919F28-D92A-CE4A-A5AD-A2A59B866AA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534199A0-6C7A-C84F-94B0-8C833B3CE0DE}"/>
  </dataValidations>
  <pageMargins left="0.7" right="0.7" top="0.75" bottom="0.75" header="0.3" footer="0.3"/>
  <pageSetup orientation="portrait" r:id="rId1"/>
  <ignoredErrors>
    <ignoredError sqref="J134:Y134 K90:AB90" formula="1"/>
    <ignoredError sqref="C119:C120 C133:C134 C136"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21EB-7D5E-CB4C-B59E-5292F71A16C1}">
  <dimension ref="A1:AC154"/>
  <sheetViews>
    <sheetView topLeftCell="A119" zoomScaleNormal="100" workbookViewId="0">
      <selection activeCell="B139" sqref="B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365</v>
      </c>
    </row>
    <row r="2" spans="1:15">
      <c r="A2" s="12"/>
    </row>
    <row r="3" spans="1:15">
      <c r="A3" s="11" t="s">
        <v>203</v>
      </c>
    </row>
    <row r="4" spans="1:15">
      <c r="B4" s="3" t="s">
        <v>204</v>
      </c>
      <c r="C4" s="182" t="s">
        <v>366</v>
      </c>
      <c r="E4" s="1" t="s">
        <v>206</v>
      </c>
      <c r="K4" s="1" t="s">
        <v>207</v>
      </c>
      <c r="M4" s="141" t="s">
        <v>208</v>
      </c>
    </row>
    <row r="5" spans="1:15" ht="27.95">
      <c r="B5" s="3" t="s">
        <v>209</v>
      </c>
      <c r="C5" s="14" t="s">
        <v>210</v>
      </c>
      <c r="E5" s="160" t="s">
        <v>211</v>
      </c>
      <c r="F5" s="161" t="s">
        <v>212</v>
      </c>
      <c r="G5" s="162" t="s">
        <v>213</v>
      </c>
      <c r="H5" s="163" t="s">
        <v>214</v>
      </c>
      <c r="I5" s="164"/>
      <c r="K5" s="160" t="s">
        <v>211</v>
      </c>
      <c r="L5" s="161" t="s">
        <v>212</v>
      </c>
      <c r="M5" s="162" t="s">
        <v>213</v>
      </c>
      <c r="N5" s="163" t="s">
        <v>214</v>
      </c>
      <c r="O5" s="164"/>
    </row>
    <row r="6" spans="1:15">
      <c r="B6" s="3" t="s">
        <v>215</v>
      </c>
      <c r="C6" s="14" t="s">
        <v>216</v>
      </c>
      <c r="E6" s="165"/>
      <c r="F6" s="174">
        <f>G20</f>
        <v>0</v>
      </c>
      <c r="G6" s="95">
        <v>360</v>
      </c>
      <c r="H6" s="166">
        <f>IF(OR(G6=0,F8=0),0,ROUND($F$6*(($F$8/1200)*(1+($F$8/1200))^$G$6)/((1+($F$8/1200))^$G$6-1),2))</f>
        <v>0</v>
      </c>
      <c r="I6" s="167"/>
      <c r="K6" s="165"/>
      <c r="L6" s="174">
        <f>C65</f>
        <v>0</v>
      </c>
      <c r="M6" s="176">
        <v>360</v>
      </c>
      <c r="N6" s="166">
        <f>IF(OR(M6=0,L8=0),0,ROUND($L$6*(($L$8/1200)*(1+($L$8/1200))^$M$6)/((1+($L$8/1200))^$M$6-1),2))</f>
        <v>0</v>
      </c>
      <c r="O6" s="167"/>
    </row>
    <row r="7" spans="1:15">
      <c r="B7" s="3" t="s">
        <v>217</v>
      </c>
      <c r="C7" s="14" t="s">
        <v>218</v>
      </c>
      <c r="E7" s="165"/>
      <c r="F7" s="168" t="s">
        <v>219</v>
      </c>
      <c r="G7" s="169" t="s">
        <v>220</v>
      </c>
      <c r="H7" s="170" t="s">
        <v>221</v>
      </c>
      <c r="I7" s="171"/>
      <c r="K7" s="165"/>
      <c r="L7" s="168" t="s">
        <v>219</v>
      </c>
      <c r="M7" s="169" t="s">
        <v>220</v>
      </c>
      <c r="N7" s="170" t="s">
        <v>221</v>
      </c>
      <c r="O7" s="171"/>
    </row>
    <row r="8" spans="1:15">
      <c r="B8" s="3" t="s">
        <v>222</v>
      </c>
      <c r="C8" s="14"/>
      <c r="E8" s="165"/>
      <c r="F8" s="106">
        <v>3</v>
      </c>
      <c r="G8" s="96">
        <v>1</v>
      </c>
      <c r="H8" s="97">
        <v>2024</v>
      </c>
      <c r="I8" s="173"/>
      <c r="K8" s="165"/>
      <c r="L8" s="175">
        <v>7.5</v>
      </c>
      <c r="M8" s="96">
        <v>1</v>
      </c>
      <c r="N8" s="172">
        <v>2024</v>
      </c>
      <c r="O8" s="173"/>
    </row>
    <row r="9" spans="1:15">
      <c r="B9" s="3" t="s">
        <v>223</v>
      </c>
      <c r="C9" s="14"/>
      <c r="E9" s="165"/>
      <c r="F9" s="164" t="s">
        <v>224</v>
      </c>
      <c r="G9" s="167"/>
      <c r="H9" s="171"/>
      <c r="I9" s="173"/>
      <c r="K9" s="165"/>
      <c r="L9" s="164" t="s">
        <v>224</v>
      </c>
      <c r="M9" s="167"/>
      <c r="N9" s="171"/>
      <c r="O9" s="173"/>
    </row>
    <row r="10" spans="1:15">
      <c r="C10" s="159"/>
      <c r="E10" s="142"/>
      <c r="F10" s="143"/>
      <c r="G10" s="142"/>
      <c r="H10" s="142"/>
      <c r="I10" s="140"/>
    </row>
    <row r="11" spans="1:15">
      <c r="E11" t="s">
        <v>225</v>
      </c>
      <c r="F11" s="86" t="s">
        <v>226</v>
      </c>
      <c r="G11" s="19">
        <f>IF(C82=1,600000,MIN(E54-(E18+SUM(E21:E24)),500000*C60))</f>
        <v>4103000</v>
      </c>
    </row>
    <row r="12" spans="1:15">
      <c r="E12" t="s">
        <v>206</v>
      </c>
      <c r="F12" s="86" t="s">
        <v>227</v>
      </c>
      <c r="G12" s="19">
        <f>IF(C82=1,600000,MIN(E54-(E18+SUM(E21:E24)),500000*C60))</f>
        <v>4103000</v>
      </c>
    </row>
    <row r="13" spans="1:15" ht="17.100000000000001">
      <c r="E13" s="156" t="s">
        <v>228</v>
      </c>
      <c r="F13" s="155" t="s">
        <v>229</v>
      </c>
      <c r="G13" s="19"/>
    </row>
    <row r="14" spans="1:15">
      <c r="E14" t="s">
        <v>230</v>
      </c>
      <c r="F14" s="86">
        <v>175000</v>
      </c>
      <c r="I14" s="109"/>
    </row>
    <row r="15" spans="1:15">
      <c r="F15" s="145"/>
      <c r="H15" s="19"/>
    </row>
    <row r="16" spans="1:15">
      <c r="A16" s="11" t="s">
        <v>231</v>
      </c>
    </row>
    <row r="17" spans="2:9">
      <c r="B17" s="4" t="s">
        <v>232</v>
      </c>
      <c r="C17" s="5"/>
      <c r="D17" s="5"/>
      <c r="E17" s="15" t="s">
        <v>233</v>
      </c>
      <c r="F17" s="15" t="s">
        <v>234</v>
      </c>
      <c r="G17" s="16" t="s">
        <v>235</v>
      </c>
    </row>
    <row r="18" spans="2:9">
      <c r="B18" s="6"/>
      <c r="C18" t="s">
        <v>236</v>
      </c>
      <c r="E18" s="149"/>
      <c r="F18" s="149"/>
      <c r="G18" s="20">
        <f>E18+F18</f>
        <v>0</v>
      </c>
    </row>
    <row r="19" spans="2:9" ht="17.100000000000001">
      <c r="B19" s="6"/>
      <c r="C19" s="139" t="s">
        <v>237</v>
      </c>
      <c r="E19" s="150">
        <f>IF(F11="Yes",G11,0)</f>
        <v>4103000</v>
      </c>
      <c r="F19" s="183">
        <f>IF(E19=0,0,MIN(G54-E54,MAX(500000*C60-E19)))</f>
        <v>1488375</v>
      </c>
      <c r="G19" s="20">
        <f>E19+F19</f>
        <v>5591375</v>
      </c>
      <c r="H19" t="s">
        <v>238</v>
      </c>
    </row>
    <row r="20" spans="2:9">
      <c r="B20" s="6"/>
      <c r="C20" t="s">
        <v>206</v>
      </c>
      <c r="E20" s="177">
        <f>IF(F12="Yes",G12,0)</f>
        <v>0</v>
      </c>
      <c r="F20" s="183">
        <f>IF(E20=0,0,MIN(G54-E54,MAX(500000*C60-E20)))</f>
        <v>0</v>
      </c>
      <c r="G20" s="20">
        <f>E20+F20</f>
        <v>0</v>
      </c>
      <c r="H20" t="str">
        <f>H19</f>
        <v>Specific to FIHPP: Max $500,000 per unit</v>
      </c>
    </row>
    <row r="21" spans="2:9">
      <c r="B21" s="6"/>
      <c r="C21" t="s">
        <v>239</v>
      </c>
      <c r="E21" s="149">
        <v>300000</v>
      </c>
      <c r="F21" s="149"/>
      <c r="G21" s="20">
        <f t="shared" ref="G21:G24" si="0">E21+F21</f>
        <v>300000</v>
      </c>
    </row>
    <row r="22" spans="2:9">
      <c r="B22" s="6"/>
      <c r="C22" t="s">
        <v>207</v>
      </c>
      <c r="E22" s="177">
        <f>C65</f>
        <v>0</v>
      </c>
      <c r="F22" s="149"/>
      <c r="G22" s="20">
        <f t="shared" si="0"/>
        <v>0</v>
      </c>
    </row>
    <row r="23" spans="2:9">
      <c r="B23" s="6"/>
      <c r="C23" t="s">
        <v>240</v>
      </c>
      <c r="E23" s="149"/>
      <c r="F23" s="149"/>
      <c r="G23" s="20">
        <f t="shared" si="0"/>
        <v>0</v>
      </c>
    </row>
    <row r="24" spans="2:9">
      <c r="B24" s="6"/>
      <c r="C24" t="s">
        <v>240</v>
      </c>
      <c r="E24" s="149"/>
      <c r="F24" s="149"/>
      <c r="G24" s="20">
        <f t="shared" si="0"/>
        <v>0</v>
      </c>
    </row>
    <row r="25" spans="2:9">
      <c r="B25" s="6"/>
      <c r="C25" s="10"/>
      <c r="D25" s="10"/>
      <c r="E25" s="178"/>
      <c r="F25" s="178"/>
      <c r="G25" s="20">
        <f>E25+F25</f>
        <v>0</v>
      </c>
      <c r="I25" s="109"/>
    </row>
    <row r="26" spans="2:9">
      <c r="B26" s="6"/>
      <c r="C26" s="13" t="s">
        <v>241</v>
      </c>
      <c r="D26" s="17"/>
      <c r="E26" s="101">
        <f>SUM(E18:E25)</f>
        <v>4403000</v>
      </c>
      <c r="F26" s="101">
        <f>SUM(F18:F25)</f>
        <v>1488375</v>
      </c>
      <c r="G26" s="101">
        <f>SUM(G18:G25)</f>
        <v>5891375</v>
      </c>
    </row>
    <row r="27" spans="2:9">
      <c r="B27" s="6"/>
      <c r="E27" s="19" t="s">
        <v>242</v>
      </c>
      <c r="F27" s="19"/>
      <c r="G27" s="20" t="s">
        <v>242</v>
      </c>
    </row>
    <row r="28" spans="2:9">
      <c r="B28" s="6"/>
      <c r="E28" s="19" t="s">
        <v>242</v>
      </c>
      <c r="F28" s="19" t="s">
        <v>242</v>
      </c>
      <c r="G28" s="20" t="s">
        <v>242</v>
      </c>
    </row>
    <row r="29" spans="2:9">
      <c r="B29" s="6"/>
      <c r="E29" s="19"/>
      <c r="F29" s="19"/>
      <c r="G29" s="20"/>
    </row>
    <row r="30" spans="2:9">
      <c r="B30" s="7" t="s">
        <v>243</v>
      </c>
      <c r="C30" s="1"/>
      <c r="E30" s="136"/>
      <c r="F30" s="136"/>
      <c r="G30" s="179"/>
    </row>
    <row r="31" spans="2:9">
      <c r="B31" s="6"/>
      <c r="C31" t="s">
        <v>233</v>
      </c>
      <c r="E31" s="151">
        <v>3950000</v>
      </c>
      <c r="F31" s="151"/>
      <c r="G31" s="20">
        <f t="shared" ref="G31:G53" si="1">E31+F31</f>
        <v>3950000</v>
      </c>
    </row>
    <row r="32" spans="2:9">
      <c r="B32" s="6"/>
      <c r="C32" t="s">
        <v>244</v>
      </c>
      <c r="E32" s="151"/>
      <c r="F32" s="151"/>
      <c r="G32" s="20">
        <f t="shared" si="1"/>
        <v>0</v>
      </c>
    </row>
    <row r="33" spans="2:10">
      <c r="B33" s="6"/>
      <c r="D33" t="s">
        <v>245</v>
      </c>
      <c r="E33" s="151">
        <v>0</v>
      </c>
      <c r="F33" s="151">
        <f>975000*(10/100)+975000</f>
        <v>1072500</v>
      </c>
      <c r="G33" s="20">
        <f t="shared" si="1"/>
        <v>1072500</v>
      </c>
    </row>
    <row r="34" spans="2:10">
      <c r="B34" s="6"/>
      <c r="D34" t="s">
        <v>246</v>
      </c>
      <c r="E34" s="189">
        <f>E33*(15/100)</f>
        <v>0</v>
      </c>
      <c r="F34" s="189">
        <f>F33*(15/100)</f>
        <v>160875</v>
      </c>
      <c r="G34" s="20">
        <f t="shared" si="1"/>
        <v>160875</v>
      </c>
    </row>
    <row r="35" spans="2:10">
      <c r="B35" s="6"/>
      <c r="C35" t="s">
        <v>247</v>
      </c>
      <c r="E35" s="151"/>
      <c r="F35" s="151"/>
      <c r="G35" s="20">
        <f t="shared" si="1"/>
        <v>0</v>
      </c>
    </row>
    <row r="36" spans="2:10">
      <c r="B36" s="6"/>
      <c r="D36" t="s">
        <v>248</v>
      </c>
      <c r="E36" s="151"/>
      <c r="F36" s="151"/>
      <c r="G36" s="20">
        <f t="shared" si="1"/>
        <v>0</v>
      </c>
    </row>
    <row r="37" spans="2:10" ht="17.100000000000001" customHeight="1">
      <c r="B37" s="6"/>
      <c r="D37" t="s">
        <v>249</v>
      </c>
      <c r="E37" s="19"/>
      <c r="F37" s="151"/>
      <c r="G37" s="20">
        <f>E36+F37</f>
        <v>0</v>
      </c>
    </row>
    <row r="38" spans="2:10" ht="17.100000000000001" customHeight="1">
      <c r="B38" s="6"/>
      <c r="D38" t="s">
        <v>250</v>
      </c>
      <c r="E38" s="151"/>
      <c r="F38" s="151">
        <v>80000</v>
      </c>
      <c r="G38" s="20">
        <f t="shared" ref="G38:G40" si="2">E37+F38</f>
        <v>80000</v>
      </c>
    </row>
    <row r="39" spans="2:10" ht="17.100000000000001" customHeight="1">
      <c r="B39" s="6"/>
      <c r="D39" t="s">
        <v>251</v>
      </c>
      <c r="E39" s="151"/>
      <c r="F39" s="151">
        <v>80000</v>
      </c>
      <c r="G39" s="20">
        <f t="shared" si="2"/>
        <v>80000</v>
      </c>
    </row>
    <row r="40" spans="2:10" ht="17.100000000000001" customHeight="1">
      <c r="B40" s="6"/>
      <c r="D40" t="s">
        <v>252</v>
      </c>
      <c r="E40" s="151"/>
      <c r="F40" s="151">
        <v>95000</v>
      </c>
      <c r="G40" s="20">
        <f t="shared" si="2"/>
        <v>95000</v>
      </c>
    </row>
    <row r="41" spans="2:10" ht="17.100000000000001" customHeight="1">
      <c r="B41" s="6"/>
      <c r="E41" s="151"/>
      <c r="F41" s="151"/>
      <c r="G41" s="20"/>
    </row>
    <row r="42" spans="2:10">
      <c r="B42" s="6"/>
      <c r="D42" t="s">
        <v>253</v>
      </c>
      <c r="E42" s="105">
        <f>C65*1%</f>
        <v>0</v>
      </c>
      <c r="F42" s="180"/>
      <c r="G42" s="20">
        <f t="shared" si="1"/>
        <v>0</v>
      </c>
    </row>
    <row r="43" spans="2:10">
      <c r="B43" s="6"/>
      <c r="D43" t="s">
        <v>254</v>
      </c>
      <c r="E43" s="151">
        <v>5000</v>
      </c>
      <c r="F43" s="151"/>
      <c r="G43" s="20">
        <f t="shared" si="1"/>
        <v>5000</v>
      </c>
    </row>
    <row r="44" spans="2:10">
      <c r="B44" s="6"/>
      <c r="D44" t="s">
        <v>255</v>
      </c>
      <c r="E44" s="151"/>
      <c r="F44" s="151"/>
      <c r="G44" s="20">
        <f t="shared" si="1"/>
        <v>0</v>
      </c>
    </row>
    <row r="45" spans="2:10">
      <c r="B45" s="6"/>
      <c r="D45" t="s">
        <v>256</v>
      </c>
      <c r="E45" s="151"/>
      <c r="F45" s="151"/>
      <c r="G45" s="20">
        <f t="shared" si="1"/>
        <v>0</v>
      </c>
    </row>
    <row r="46" spans="2:10">
      <c r="B46" s="6"/>
      <c r="D46" t="s">
        <v>257</v>
      </c>
      <c r="E46" s="151">
        <v>5000</v>
      </c>
      <c r="F46" s="151"/>
      <c r="G46" s="20">
        <f t="shared" si="1"/>
        <v>5000</v>
      </c>
      <c r="J46" s="18"/>
    </row>
    <row r="47" spans="2:10">
      <c r="B47" s="6"/>
      <c r="D47" t="s">
        <v>258</v>
      </c>
      <c r="E47" s="151">
        <v>20000</v>
      </c>
      <c r="F47" s="151"/>
      <c r="G47" s="20">
        <f t="shared" si="1"/>
        <v>20000</v>
      </c>
      <c r="J47" s="144"/>
    </row>
    <row r="48" spans="2:10">
      <c r="B48" s="6"/>
      <c r="D48" t="s">
        <v>259</v>
      </c>
      <c r="E48" s="151"/>
      <c r="F48" s="151"/>
      <c r="G48" s="20">
        <f t="shared" si="1"/>
        <v>0</v>
      </c>
    </row>
    <row r="49" spans="1:10">
      <c r="B49" s="6"/>
      <c r="D49" t="s">
        <v>260</v>
      </c>
      <c r="E49" s="151"/>
      <c r="F49" s="151"/>
      <c r="G49" s="20">
        <f t="shared" si="1"/>
        <v>0</v>
      </c>
      <c r="J49" s="18"/>
    </row>
    <row r="50" spans="1:10">
      <c r="B50" s="6"/>
      <c r="D50" t="s">
        <v>261</v>
      </c>
      <c r="E50" s="105">
        <f>SUM(E36:E49)*10%</f>
        <v>3000</v>
      </c>
      <c r="F50" s="180"/>
      <c r="G50" s="20">
        <f t="shared" si="1"/>
        <v>3000</v>
      </c>
    </row>
    <row r="51" spans="1:10">
      <c r="B51" s="6"/>
      <c r="C51" t="s">
        <v>262</v>
      </c>
      <c r="E51" s="151">
        <v>180000</v>
      </c>
      <c r="F51" s="151"/>
      <c r="G51" s="20">
        <f t="shared" si="1"/>
        <v>180000</v>
      </c>
    </row>
    <row r="52" spans="1:10">
      <c r="B52" s="6"/>
      <c r="C52" t="s">
        <v>263</v>
      </c>
      <c r="D52" t="s">
        <v>264</v>
      </c>
      <c r="E52" s="151">
        <v>175000</v>
      </c>
      <c r="F52" s="151"/>
      <c r="G52" s="20">
        <f t="shared" si="1"/>
        <v>175000</v>
      </c>
    </row>
    <row r="53" spans="1:10">
      <c r="B53" s="6"/>
      <c r="C53" s="10"/>
      <c r="D53" s="10" t="s">
        <v>265</v>
      </c>
      <c r="E53" s="181">
        <v>65000</v>
      </c>
      <c r="F53" s="181"/>
      <c r="G53" s="20">
        <f t="shared" si="1"/>
        <v>65000</v>
      </c>
    </row>
    <row r="54" spans="1:10">
      <c r="B54" s="8"/>
      <c r="C54" s="9" t="s">
        <v>266</v>
      </c>
      <c r="D54" s="10"/>
      <c r="E54" s="101">
        <f>SUM(E31:E53)</f>
        <v>4403000</v>
      </c>
      <c r="F54" s="101">
        <f>SUM(F31:F53)</f>
        <v>1488375</v>
      </c>
      <c r="G54" s="101">
        <f>SUM(G31:G53)</f>
        <v>5891375</v>
      </c>
    </row>
    <row r="55" spans="1:10">
      <c r="C55" t="s">
        <v>267</v>
      </c>
      <c r="E55" s="19">
        <f>E26-E54</f>
        <v>0</v>
      </c>
      <c r="F55" s="19">
        <f>F26-F54</f>
        <v>0</v>
      </c>
      <c r="G55" s="19">
        <f>G26-G54</f>
        <v>0</v>
      </c>
    </row>
    <row r="59" spans="1:10">
      <c r="A59" s="11" t="s">
        <v>268</v>
      </c>
    </row>
    <row r="60" spans="1:10">
      <c r="B60" t="s">
        <v>269</v>
      </c>
      <c r="C60">
        <f>C82</f>
        <v>15</v>
      </c>
    </row>
    <row r="61" spans="1:10">
      <c r="B61" t="s">
        <v>270</v>
      </c>
      <c r="C61" s="50">
        <v>13</v>
      </c>
    </row>
    <row r="62" spans="1:10">
      <c r="B62" t="s">
        <v>271</v>
      </c>
      <c r="C62" s="51">
        <v>2.5000000000000001E-2</v>
      </c>
    </row>
    <row r="63" spans="1:10">
      <c r="B63" t="s">
        <v>272</v>
      </c>
      <c r="C63" s="52">
        <v>0.03</v>
      </c>
    </row>
    <row r="64" spans="1:10">
      <c r="B64" t="s">
        <v>273</v>
      </c>
      <c r="C64" s="99">
        <v>9950</v>
      </c>
    </row>
    <row r="65" spans="1:28">
      <c r="B65" t="s">
        <v>274</v>
      </c>
      <c r="C65" s="56"/>
    </row>
    <row r="66" spans="1:28">
      <c r="C66" s="133"/>
    </row>
    <row r="67" spans="1:28" ht="33.950000000000003">
      <c r="A67" s="134" t="s">
        <v>275</v>
      </c>
      <c r="C67" s="133"/>
    </row>
    <row r="68" spans="1:28">
      <c r="A68" s="184"/>
      <c r="B68" t="s">
        <v>276</v>
      </c>
      <c r="C68" s="146">
        <v>7.0000000000000007E-2</v>
      </c>
      <c r="D68" s="62" t="s">
        <v>277</v>
      </c>
    </row>
    <row r="69" spans="1:28">
      <c r="B69" t="s">
        <v>278</v>
      </c>
      <c r="C69" s="147">
        <v>1.2500000000000001E-2</v>
      </c>
      <c r="D69" s="62" t="s">
        <v>279</v>
      </c>
    </row>
    <row r="70" spans="1:28">
      <c r="B70" t="s">
        <v>280</v>
      </c>
      <c r="C70" s="147">
        <v>5.0000000000000001E-3</v>
      </c>
      <c r="D70" s="62" t="s">
        <v>279</v>
      </c>
    </row>
    <row r="71" spans="1:28">
      <c r="B71" t="s">
        <v>281</v>
      </c>
      <c r="C71" s="146">
        <v>0.02</v>
      </c>
      <c r="D71" s="62" t="s">
        <v>279</v>
      </c>
    </row>
    <row r="72" spans="1:28">
      <c r="B72" t="s">
        <v>282</v>
      </c>
      <c r="C72" s="148">
        <v>0.5</v>
      </c>
      <c r="D72" s="62" t="s">
        <v>279</v>
      </c>
    </row>
    <row r="73" spans="1:28">
      <c r="B73" t="s">
        <v>283</v>
      </c>
      <c r="C73" s="146">
        <v>0.03</v>
      </c>
      <c r="D73" s="62" t="s">
        <v>284</v>
      </c>
    </row>
    <row r="74" spans="1:28">
      <c r="B74" s="140"/>
      <c r="C74" s="185"/>
      <c r="D74" s="186"/>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15" t="s">
        <v>285</v>
      </c>
      <c r="J75" s="116" t="s">
        <v>286</v>
      </c>
    </row>
    <row r="76" spans="1:28">
      <c r="I76" s="99">
        <v>12</v>
      </c>
      <c r="J76">
        <v>12</v>
      </c>
    </row>
    <row r="77" spans="1:28">
      <c r="A77" s="11" t="s">
        <v>287</v>
      </c>
      <c r="B77" s="42" t="s">
        <v>288</v>
      </c>
      <c r="C77" s="21" t="s">
        <v>289</v>
      </c>
      <c r="D77" s="21" t="s">
        <v>290</v>
      </c>
      <c r="E77" s="21" t="s">
        <v>291</v>
      </c>
      <c r="F77" s="21" t="s">
        <v>292</v>
      </c>
      <c r="G77" s="21" t="s">
        <v>293</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294</v>
      </c>
      <c r="C78" s="50"/>
      <c r="D78" s="53">
        <v>1040</v>
      </c>
      <c r="E78">
        <f>D78*C78</f>
        <v>0</v>
      </c>
      <c r="F78" s="111"/>
      <c r="G78" s="99"/>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295</v>
      </c>
      <c r="C79" s="50">
        <v>13</v>
      </c>
      <c r="D79" s="53">
        <v>1158</v>
      </c>
      <c r="E79">
        <f>D79*C79</f>
        <v>15054</v>
      </c>
      <c r="F79" s="111"/>
      <c r="G79" s="99"/>
      <c r="I79" s="44">
        <f>E79*$I$76</f>
        <v>180648</v>
      </c>
      <c r="J79" s="44">
        <f>E79*$J$76+((E79*$J$76)*$C$62)</f>
        <v>185164.2</v>
      </c>
      <c r="K79" s="19">
        <f t="shared" si="3"/>
        <v>189793.30500000002</v>
      </c>
      <c r="L79" s="19">
        <f t="shared" si="3"/>
        <v>194538.13762500003</v>
      </c>
      <c r="M79" s="19">
        <f t="shared" si="3"/>
        <v>199401.59106562502</v>
      </c>
      <c r="N79" s="19">
        <f t="shared" si="3"/>
        <v>204386.63084226564</v>
      </c>
      <c r="O79" s="19">
        <f t="shared" si="3"/>
        <v>209496.29661332228</v>
      </c>
      <c r="P79" s="19">
        <f t="shared" si="3"/>
        <v>214733.70402865534</v>
      </c>
      <c r="Q79" s="19">
        <f t="shared" si="3"/>
        <v>220102.04662937173</v>
      </c>
      <c r="R79" s="19">
        <f t="shared" si="3"/>
        <v>225604.59779510603</v>
      </c>
      <c r="S79" s="19">
        <f t="shared" si="3"/>
        <v>231244.71273998369</v>
      </c>
      <c r="T79" s="19">
        <f t="shared" si="3"/>
        <v>237025.83055848329</v>
      </c>
      <c r="U79" s="19">
        <f t="shared" si="3"/>
        <v>242951.47632244538</v>
      </c>
      <c r="V79" s="19">
        <f t="shared" si="3"/>
        <v>249025.26323050651</v>
      </c>
      <c r="W79" s="19">
        <f t="shared" si="3"/>
        <v>255250.89481126916</v>
      </c>
      <c r="X79" s="19">
        <f t="shared" si="3"/>
        <v>261632.16718155087</v>
      </c>
      <c r="Y79" s="19">
        <f t="shared" si="3"/>
        <v>268172.97136108967</v>
      </c>
      <c r="Z79" s="19">
        <f t="shared" si="3"/>
        <v>274877.29564511689</v>
      </c>
      <c r="AA79" s="19">
        <f t="shared" si="3"/>
        <v>281749.22803624481</v>
      </c>
      <c r="AB79" s="20">
        <f t="shared" si="3"/>
        <v>288792.95873715094</v>
      </c>
    </row>
    <row r="80" spans="1:28">
      <c r="B80" t="s">
        <v>296</v>
      </c>
      <c r="C80" s="50">
        <v>2</v>
      </c>
      <c r="D80" s="53">
        <v>1513</v>
      </c>
      <c r="E80">
        <f>D80*C80</f>
        <v>3026</v>
      </c>
      <c r="F80" s="111"/>
      <c r="G80" s="99"/>
      <c r="I80" s="44">
        <f>E80*$I$76</f>
        <v>36312</v>
      </c>
      <c r="J80" s="44">
        <f>E80*$J$76+((E80*$J$76)*$C$62)</f>
        <v>37219.800000000003</v>
      </c>
      <c r="K80" s="19">
        <f t="shared" si="3"/>
        <v>38150.295000000006</v>
      </c>
      <c r="L80" s="19">
        <f t="shared" si="3"/>
        <v>39104.052375000007</v>
      </c>
      <c r="M80" s="19">
        <f t="shared" si="3"/>
        <v>40081.653684375007</v>
      </c>
      <c r="N80" s="19">
        <f t="shared" si="3"/>
        <v>41083.695026484384</v>
      </c>
      <c r="O80" s="19">
        <f t="shared" si="3"/>
        <v>42110.787402146496</v>
      </c>
      <c r="P80" s="19">
        <f t="shared" si="3"/>
        <v>43163.557087200155</v>
      </c>
      <c r="Q80" s="19">
        <f t="shared" si="3"/>
        <v>44242.64601438016</v>
      </c>
      <c r="R80" s="19">
        <f t="shared" si="3"/>
        <v>45348.712164739663</v>
      </c>
      <c r="S80" s="19">
        <f t="shared" si="3"/>
        <v>46482.429968858152</v>
      </c>
      <c r="T80" s="19">
        <f t="shared" si="3"/>
        <v>47644.490718079607</v>
      </c>
      <c r="U80" s="19">
        <f t="shared" si="3"/>
        <v>48835.602986031598</v>
      </c>
      <c r="V80" s="19">
        <f t="shared" si="3"/>
        <v>50056.493060682391</v>
      </c>
      <c r="W80" s="19">
        <f t="shared" si="3"/>
        <v>51307.905387199447</v>
      </c>
      <c r="X80" s="19">
        <f t="shared" si="3"/>
        <v>52590.603021879433</v>
      </c>
      <c r="Y80" s="19">
        <f t="shared" si="3"/>
        <v>53905.368097426421</v>
      </c>
      <c r="Z80" s="19">
        <f t="shared" si="3"/>
        <v>55253.002299862084</v>
      </c>
      <c r="AA80" s="19">
        <f t="shared" si="3"/>
        <v>56634.327357358634</v>
      </c>
      <c r="AB80" s="20">
        <f t="shared" si="3"/>
        <v>58050.185541292602</v>
      </c>
    </row>
    <row r="81" spans="1:28">
      <c r="B81" t="s">
        <v>297</v>
      </c>
      <c r="C81" s="50">
        <v>0</v>
      </c>
      <c r="D81" s="53">
        <v>2150</v>
      </c>
      <c r="E81">
        <f t="shared" ref="E81" si="4">D81*C81</f>
        <v>0</v>
      </c>
      <c r="F81" s="111"/>
      <c r="G81" s="99"/>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298</v>
      </c>
      <c r="C82" s="103">
        <f>SUM(C78:C81)</f>
        <v>15</v>
      </c>
      <c r="D82" s="54"/>
      <c r="E82" s="54">
        <f>SUM(E78:E81)</f>
        <v>18080</v>
      </c>
      <c r="I82" s="45">
        <f>SUM(I78:I81)</f>
        <v>216960</v>
      </c>
      <c r="J82" s="46">
        <f t="shared" ref="J82:M82" si="5">SUM(J78:J81)</f>
        <v>222384</v>
      </c>
      <c r="K82" s="46">
        <f t="shared" si="5"/>
        <v>227943.60000000003</v>
      </c>
      <c r="L82" s="46">
        <f t="shared" si="5"/>
        <v>233642.19000000003</v>
      </c>
      <c r="M82" s="46">
        <f t="shared" si="5"/>
        <v>239483.24475000001</v>
      </c>
      <c r="N82" s="46">
        <f>SUM(N78:N81)</f>
        <v>245470.32586875002</v>
      </c>
      <c r="O82" s="46">
        <f t="shared" ref="O82:P82" si="6">SUM(O78:O81)</f>
        <v>251607.08401546878</v>
      </c>
      <c r="P82" s="46">
        <f t="shared" si="6"/>
        <v>257897.26111585548</v>
      </c>
      <c r="Q82" s="46">
        <f>SUM(Q78:Q81)</f>
        <v>264344.69264375191</v>
      </c>
      <c r="R82" s="46">
        <f t="shared" ref="R82:U82" si="7">SUM(R78:R81)</f>
        <v>270953.30995984568</v>
      </c>
      <c r="S82" s="46">
        <f t="shared" si="7"/>
        <v>277727.14270884183</v>
      </c>
      <c r="T82" s="46">
        <f t="shared" si="7"/>
        <v>284670.32127656287</v>
      </c>
      <c r="U82" s="46">
        <f t="shared" si="7"/>
        <v>291787.079308477</v>
      </c>
      <c r="V82" s="46">
        <f>SUM(V78:V81)</f>
        <v>299081.75629118888</v>
      </c>
      <c r="W82" s="46">
        <f>SUM(W78:W81)</f>
        <v>306558.80019846861</v>
      </c>
      <c r="X82" s="46">
        <f t="shared" ref="X82:AA82" si="8">SUM(X78:X81)</f>
        <v>314222.77020343032</v>
      </c>
      <c r="Y82" s="46">
        <f t="shared" si="8"/>
        <v>322078.3394585161</v>
      </c>
      <c r="Z82" s="46">
        <f t="shared" si="8"/>
        <v>330130.29794497899</v>
      </c>
      <c r="AA82" s="46">
        <f t="shared" si="8"/>
        <v>338383.55539360346</v>
      </c>
      <c r="AB82" s="47">
        <f>SUM(AB78:AB81)</f>
        <v>346843.14427844353</v>
      </c>
    </row>
    <row r="83" spans="1:28">
      <c r="B83" t="s">
        <v>299</v>
      </c>
      <c r="C83" s="93">
        <v>12</v>
      </c>
      <c r="D83" s="41"/>
    </row>
    <row r="84" spans="1:28">
      <c r="B84" t="s">
        <v>300</v>
      </c>
      <c r="C84" s="188">
        <v>0.75</v>
      </c>
      <c r="D84" s="41"/>
    </row>
    <row r="85" spans="1:28">
      <c r="A85" s="11" t="s">
        <v>301</v>
      </c>
      <c r="K85" s="18"/>
      <c r="L85" s="18"/>
    </row>
    <row r="86" spans="1:28">
      <c r="B86" s="1" t="s">
        <v>302</v>
      </c>
      <c r="C86" s="21" t="s">
        <v>303</v>
      </c>
      <c r="D86" s="1" t="s">
        <v>302</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304</v>
      </c>
      <c r="D87" s="54">
        <f>E82</f>
        <v>18080</v>
      </c>
      <c r="I87" s="19">
        <f>I82</f>
        <v>216960</v>
      </c>
      <c r="J87" s="19">
        <f>J82</f>
        <v>222384</v>
      </c>
      <c r="K87" s="19">
        <f t="shared" ref="K87:AB87" si="9">K82</f>
        <v>227943.60000000003</v>
      </c>
      <c r="L87" s="19">
        <f t="shared" si="9"/>
        <v>233642.19000000003</v>
      </c>
      <c r="M87" s="19">
        <f t="shared" si="9"/>
        <v>239483.24475000001</v>
      </c>
      <c r="N87" s="19">
        <f t="shared" si="9"/>
        <v>245470.32586875002</v>
      </c>
      <c r="O87" s="19">
        <f t="shared" si="9"/>
        <v>251607.08401546878</v>
      </c>
      <c r="P87" s="19">
        <f t="shared" si="9"/>
        <v>257897.26111585548</v>
      </c>
      <c r="Q87" s="19">
        <f t="shared" si="9"/>
        <v>264344.69264375191</v>
      </c>
      <c r="R87" s="19">
        <f t="shared" si="9"/>
        <v>270953.30995984568</v>
      </c>
      <c r="S87" s="19">
        <f>S82</f>
        <v>277727.14270884183</v>
      </c>
      <c r="T87" s="19">
        <f t="shared" si="9"/>
        <v>284670.32127656287</v>
      </c>
      <c r="U87" s="19">
        <f t="shared" si="9"/>
        <v>291787.079308477</v>
      </c>
      <c r="V87" s="19">
        <f t="shared" si="9"/>
        <v>299081.75629118888</v>
      </c>
      <c r="W87" s="19">
        <f t="shared" si="9"/>
        <v>306558.80019846861</v>
      </c>
      <c r="X87" s="19">
        <f t="shared" si="9"/>
        <v>314222.77020343032</v>
      </c>
      <c r="Y87" s="19">
        <f t="shared" si="9"/>
        <v>322078.3394585161</v>
      </c>
      <c r="Z87" s="19">
        <f>Z82</f>
        <v>330130.29794497899</v>
      </c>
      <c r="AA87" s="19">
        <f t="shared" si="9"/>
        <v>338383.55539360346</v>
      </c>
      <c r="AB87" s="19">
        <f t="shared" si="9"/>
        <v>346843.14427844353</v>
      </c>
    </row>
    <row r="88" spans="1:28">
      <c r="B88" t="s">
        <v>305</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306</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307</v>
      </c>
      <c r="D90" s="18">
        <f>(D87+D88+D89)*-C68</f>
        <v>-1265.6000000000001</v>
      </c>
      <c r="E90" s="18"/>
      <c r="F90" s="18"/>
      <c r="G90" s="18"/>
      <c r="I90" s="30">
        <f>D90*$I$76</f>
        <v>-15187.2</v>
      </c>
      <c r="J90" s="30">
        <f>-((J87+J88+J89)*$C$68)</f>
        <v>-15566.880000000001</v>
      </c>
      <c r="K90" s="30">
        <f t="shared" ref="K90:U90" si="11">-((K87+K88+K89)*$C$68)</f>
        <v>-15956.052000000003</v>
      </c>
      <c r="L90" s="30">
        <f t="shared" si="11"/>
        <v>-16354.953300000003</v>
      </c>
      <c r="M90" s="30">
        <f t="shared" si="11"/>
        <v>-16763.827132500002</v>
      </c>
      <c r="N90" s="30">
        <f t="shared" si="11"/>
        <v>-17182.922810812503</v>
      </c>
      <c r="O90" s="30">
        <f t="shared" si="11"/>
        <v>-17612.495881082818</v>
      </c>
      <c r="P90" s="30">
        <f t="shared" si="11"/>
        <v>-18052.808278109886</v>
      </c>
      <c r="Q90" s="30">
        <f t="shared" si="11"/>
        <v>-18504.128485062636</v>
      </c>
      <c r="R90" s="30">
        <f t="shared" si="11"/>
        <v>-18966.7316971892</v>
      </c>
      <c r="S90" s="30">
        <f t="shared" si="11"/>
        <v>-19440.899989618931</v>
      </c>
      <c r="T90" s="30">
        <f t="shared" si="11"/>
        <v>-19926.922489359404</v>
      </c>
      <c r="U90" s="30">
        <f t="shared" si="11"/>
        <v>-20425.095551593393</v>
      </c>
      <c r="V90" s="30">
        <f>-((V87+V88+V89)*$C$68)</f>
        <v>-20935.722940383224</v>
      </c>
      <c r="W90" s="30">
        <f t="shared" ref="W90" si="12">-((W87+W88+W89)*$C$68)</f>
        <v>-21459.116013892806</v>
      </c>
      <c r="X90" s="30">
        <f t="shared" ref="X90" si="13">-((X87+X88+X89)*$C$68)</f>
        <v>-21995.593914240126</v>
      </c>
      <c r="Y90" s="30">
        <f t="shared" ref="Y90" si="14">-((Y87+Y88+Y89)*$C$68)</f>
        <v>-22545.48376209613</v>
      </c>
      <c r="Z90" s="30">
        <f t="shared" ref="Z90" si="15">-((Z87+Z88+Z89)*$C$68)</f>
        <v>-23109.120856148533</v>
      </c>
      <c r="AA90" s="30">
        <f t="shared" ref="AA90" si="16">-((AA87+AA88+AA89)*$C$68)</f>
        <v>-23686.848877552246</v>
      </c>
      <c r="AB90" s="30">
        <f t="shared" ref="AB90" si="17">-((AB87+AB88+AB89)*$C$68)</f>
        <v>-24279.020099491048</v>
      </c>
    </row>
    <row r="91" spans="1:28">
      <c r="B91" t="s">
        <v>308</v>
      </c>
      <c r="C91" s="157"/>
      <c r="D91" s="56"/>
      <c r="I91" s="19">
        <f>C91*$I$76</f>
        <v>0</v>
      </c>
      <c r="J91" s="19">
        <f>C91*$J$76</f>
        <v>0</v>
      </c>
      <c r="K91" s="19">
        <f t="shared" ref="K91:AB92" si="18">J91+(J91*$C$62)</f>
        <v>0</v>
      </c>
      <c r="L91" s="19">
        <f t="shared" si="18"/>
        <v>0</v>
      </c>
      <c r="M91" s="19">
        <f t="shared" si="18"/>
        <v>0</v>
      </c>
      <c r="N91" s="19">
        <f t="shared" si="18"/>
        <v>0</v>
      </c>
      <c r="O91" s="19">
        <f t="shared" si="18"/>
        <v>0</v>
      </c>
      <c r="P91" s="19">
        <f t="shared" si="18"/>
        <v>0</v>
      </c>
      <c r="Q91" s="19">
        <f t="shared" si="18"/>
        <v>0</v>
      </c>
      <c r="R91" s="19">
        <f t="shared" si="18"/>
        <v>0</v>
      </c>
      <c r="S91" s="19">
        <f t="shared" si="18"/>
        <v>0</v>
      </c>
      <c r="T91" s="19">
        <f t="shared" si="18"/>
        <v>0</v>
      </c>
      <c r="U91" s="19">
        <f t="shared" si="18"/>
        <v>0</v>
      </c>
      <c r="V91" s="19">
        <f t="shared" si="18"/>
        <v>0</v>
      </c>
      <c r="W91" s="19">
        <f t="shared" si="18"/>
        <v>0</v>
      </c>
      <c r="X91" s="19">
        <f t="shared" si="18"/>
        <v>0</v>
      </c>
      <c r="Y91" s="19">
        <f t="shared" si="18"/>
        <v>0</v>
      </c>
      <c r="Z91" s="19">
        <f t="shared" si="18"/>
        <v>0</v>
      </c>
      <c r="AA91" s="19">
        <f t="shared" si="18"/>
        <v>0</v>
      </c>
      <c r="AB91" s="19">
        <f t="shared" si="18"/>
        <v>0</v>
      </c>
    </row>
    <row r="92" spans="1:28">
      <c r="B92" t="s">
        <v>309</v>
      </c>
      <c r="C92" s="157"/>
      <c r="D92" s="56"/>
      <c r="E92" s="19"/>
      <c r="I92" s="19">
        <f>C92*$I$76</f>
        <v>0</v>
      </c>
      <c r="J92" s="19">
        <f>C92*$J$76</f>
        <v>0</v>
      </c>
      <c r="K92" s="19">
        <f t="shared" si="18"/>
        <v>0</v>
      </c>
      <c r="L92" s="19">
        <f t="shared" si="18"/>
        <v>0</v>
      </c>
      <c r="M92" s="19">
        <f t="shared" si="18"/>
        <v>0</v>
      </c>
      <c r="N92" s="19">
        <f t="shared" si="18"/>
        <v>0</v>
      </c>
      <c r="O92" s="19">
        <f t="shared" si="18"/>
        <v>0</v>
      </c>
      <c r="P92" s="19">
        <f t="shared" si="18"/>
        <v>0</v>
      </c>
      <c r="Q92" s="19">
        <f t="shared" si="18"/>
        <v>0</v>
      </c>
      <c r="R92" s="19">
        <f t="shared" si="18"/>
        <v>0</v>
      </c>
      <c r="S92" s="19">
        <f t="shared" si="18"/>
        <v>0</v>
      </c>
      <c r="T92" s="19">
        <f t="shared" si="18"/>
        <v>0</v>
      </c>
      <c r="U92" s="19">
        <f t="shared" si="18"/>
        <v>0</v>
      </c>
      <c r="V92" s="19">
        <f t="shared" si="18"/>
        <v>0</v>
      </c>
      <c r="W92" s="19">
        <f t="shared" si="18"/>
        <v>0</v>
      </c>
      <c r="X92" s="19">
        <f t="shared" si="18"/>
        <v>0</v>
      </c>
      <c r="Y92" s="19">
        <f t="shared" si="18"/>
        <v>0</v>
      </c>
      <c r="Z92" s="19">
        <f t="shared" si="18"/>
        <v>0</v>
      </c>
      <c r="AA92" s="19">
        <f t="shared" si="18"/>
        <v>0</v>
      </c>
      <c r="AB92" s="19">
        <f t="shared" si="18"/>
        <v>0</v>
      </c>
    </row>
    <row r="93" spans="1:28">
      <c r="E93" s="19"/>
      <c r="F93" s="19"/>
    </row>
    <row r="94" spans="1:28" s="1" customFormat="1">
      <c r="B94" s="28" t="s">
        <v>310</v>
      </c>
      <c r="C94" s="28"/>
      <c r="D94" s="25">
        <f>SUM(D87:D93)</f>
        <v>16814.400000000001</v>
      </c>
      <c r="E94" s="28"/>
      <c r="F94" s="28"/>
      <c r="G94" s="28"/>
      <c r="H94" s="28"/>
      <c r="I94" s="29">
        <f>SUM(I87:I93)</f>
        <v>201772.79999999999</v>
      </c>
      <c r="J94" s="29">
        <f t="shared" ref="J94:R94" si="19">SUM(J87:J93)</f>
        <v>206817.12</v>
      </c>
      <c r="K94" s="29">
        <f t="shared" si="19"/>
        <v>211987.54800000004</v>
      </c>
      <c r="L94" s="29">
        <f t="shared" si="19"/>
        <v>217287.23670000004</v>
      </c>
      <c r="M94" s="29">
        <f t="shared" si="19"/>
        <v>222719.4176175</v>
      </c>
      <c r="N94" s="29">
        <f t="shared" si="19"/>
        <v>228287.40305793751</v>
      </c>
      <c r="O94" s="29">
        <f t="shared" si="19"/>
        <v>233994.58813438597</v>
      </c>
      <c r="P94" s="29">
        <f t="shared" si="19"/>
        <v>239844.4528377456</v>
      </c>
      <c r="Q94" s="29">
        <f t="shared" si="19"/>
        <v>245840.56415868929</v>
      </c>
      <c r="R94" s="29">
        <f t="shared" si="19"/>
        <v>251986.57826265646</v>
      </c>
      <c r="S94" s="29">
        <f>SUM(S87:S93)</f>
        <v>258286.24271922291</v>
      </c>
      <c r="T94" s="29">
        <f t="shared" ref="T94:X94" si="20">SUM(T87:T93)</f>
        <v>264743.39878720348</v>
      </c>
      <c r="U94" s="29">
        <f t="shared" si="20"/>
        <v>271361.98375688359</v>
      </c>
      <c r="V94" s="29">
        <f t="shared" si="20"/>
        <v>278146.03335080564</v>
      </c>
      <c r="W94" s="29">
        <f t="shared" si="20"/>
        <v>285099.6841845758</v>
      </c>
      <c r="X94" s="29">
        <f t="shared" si="20"/>
        <v>292227.17628919019</v>
      </c>
      <c r="Y94" s="29">
        <f>SUM(Y87:Y93)</f>
        <v>299532.85569641995</v>
      </c>
      <c r="Z94" s="29">
        <f t="shared" ref="Z94:AB94" si="21">SUM(Z87:Z93)</f>
        <v>307021.17708883045</v>
      </c>
      <c r="AA94" s="29">
        <f t="shared" si="21"/>
        <v>314696.7065160512</v>
      </c>
      <c r="AB94" s="29">
        <f t="shared" si="21"/>
        <v>322564.12417895248</v>
      </c>
    </row>
    <row r="96" spans="1:28">
      <c r="A96" s="1"/>
      <c r="B96" s="1" t="s">
        <v>311</v>
      </c>
    </row>
    <row r="97" spans="2:28">
      <c r="B97" s="24" t="s">
        <v>312</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313</v>
      </c>
      <c r="C98" s="57">
        <v>400</v>
      </c>
      <c r="D98" s="39"/>
      <c r="I98" s="19">
        <f>C98*$I$76</f>
        <v>4800</v>
      </c>
      <c r="J98" s="19">
        <f>C98*$J$76</f>
        <v>4800</v>
      </c>
      <c r="K98" s="19">
        <f t="shared" ref="K98:AB102" si="22">J98+(J98*$C$63)</f>
        <v>4944</v>
      </c>
      <c r="L98" s="19">
        <f t="shared" si="22"/>
        <v>5092.32</v>
      </c>
      <c r="M98" s="19">
        <f t="shared" si="22"/>
        <v>5245.0895999999993</v>
      </c>
      <c r="N98" s="19">
        <f t="shared" si="22"/>
        <v>5402.4422879999993</v>
      </c>
      <c r="O98" s="19">
        <f t="shared" si="22"/>
        <v>5564.515556639999</v>
      </c>
      <c r="P98" s="19">
        <f t="shared" si="22"/>
        <v>5731.4510233391993</v>
      </c>
      <c r="Q98" s="19">
        <f t="shared" si="22"/>
        <v>5903.3945540393752</v>
      </c>
      <c r="R98" s="19">
        <f t="shared" si="22"/>
        <v>6080.4963906605562</v>
      </c>
      <c r="S98" s="19">
        <f t="shared" si="22"/>
        <v>6262.9112823803725</v>
      </c>
      <c r="T98" s="19">
        <f t="shared" si="22"/>
        <v>6450.7986208517841</v>
      </c>
      <c r="U98" s="19">
        <f t="shared" si="22"/>
        <v>6644.322579477338</v>
      </c>
      <c r="V98" s="19">
        <f t="shared" si="22"/>
        <v>6843.6522568616583</v>
      </c>
      <c r="W98" s="19">
        <f t="shared" si="22"/>
        <v>7048.9618245675083</v>
      </c>
      <c r="X98" s="19">
        <f t="shared" si="22"/>
        <v>7260.4306793045334</v>
      </c>
      <c r="Y98" s="19">
        <f t="shared" si="22"/>
        <v>7478.2435996836693</v>
      </c>
      <c r="Z98" s="19">
        <f t="shared" si="22"/>
        <v>7702.5909076741791</v>
      </c>
      <c r="AA98" s="19">
        <f t="shared" si="22"/>
        <v>7933.6686349044048</v>
      </c>
      <c r="AB98" s="19">
        <f t="shared" si="22"/>
        <v>8171.6786939515368</v>
      </c>
    </row>
    <row r="99" spans="2:28">
      <c r="B99" t="s">
        <v>314</v>
      </c>
      <c r="C99" s="57">
        <v>500</v>
      </c>
      <c r="D99" s="39"/>
      <c r="I99" s="19">
        <f>C99*$I$76</f>
        <v>6000</v>
      </c>
      <c r="J99" s="19">
        <f>C99*$J$76</f>
        <v>6000</v>
      </c>
      <c r="K99" s="19">
        <f t="shared" si="22"/>
        <v>6180</v>
      </c>
      <c r="L99" s="19">
        <f t="shared" si="22"/>
        <v>6365.4</v>
      </c>
      <c r="M99" s="19">
        <f t="shared" si="22"/>
        <v>6556.3619999999992</v>
      </c>
      <c r="N99" s="19">
        <f t="shared" si="22"/>
        <v>6753.0528599999989</v>
      </c>
      <c r="O99" s="19">
        <f t="shared" si="22"/>
        <v>6955.6444457999987</v>
      </c>
      <c r="P99" s="19">
        <f t="shared" si="22"/>
        <v>7164.3137791739991</v>
      </c>
      <c r="Q99" s="19">
        <f t="shared" si="22"/>
        <v>7379.2431925492192</v>
      </c>
      <c r="R99" s="19">
        <f t="shared" si="22"/>
        <v>7600.620488325696</v>
      </c>
      <c r="S99" s="19">
        <f t="shared" si="22"/>
        <v>7828.6391029754668</v>
      </c>
      <c r="T99" s="19">
        <f t="shared" si="22"/>
        <v>8063.4982760647308</v>
      </c>
      <c r="U99" s="19">
        <f t="shared" si="22"/>
        <v>8305.4032243466736</v>
      </c>
      <c r="V99" s="19">
        <f t="shared" si="22"/>
        <v>8554.5653210770743</v>
      </c>
      <c r="W99" s="19">
        <f t="shared" si="22"/>
        <v>8811.2022807093872</v>
      </c>
      <c r="X99" s="19">
        <f t="shared" si="22"/>
        <v>9075.5383491306693</v>
      </c>
      <c r="Y99" s="19">
        <f t="shared" si="22"/>
        <v>9347.8044996045901</v>
      </c>
      <c r="Z99" s="19">
        <f t="shared" si="22"/>
        <v>9628.238634592728</v>
      </c>
      <c r="AA99" s="19">
        <f t="shared" si="22"/>
        <v>9917.0857936305092</v>
      </c>
      <c r="AB99" s="19">
        <f t="shared" si="22"/>
        <v>10214.598367439425</v>
      </c>
    </row>
    <row r="100" spans="2:28">
      <c r="B100" t="s">
        <v>315</v>
      </c>
      <c r="C100" s="57">
        <v>50</v>
      </c>
      <c r="D100" s="39"/>
      <c r="I100" s="19">
        <f>C100*$I$76</f>
        <v>600</v>
      </c>
      <c r="J100" s="19">
        <f>C100*$J$76</f>
        <v>600</v>
      </c>
      <c r="K100" s="19">
        <f t="shared" si="22"/>
        <v>618</v>
      </c>
      <c r="L100" s="19">
        <f t="shared" si="22"/>
        <v>636.54</v>
      </c>
      <c r="M100" s="19">
        <f t="shared" si="22"/>
        <v>655.63619999999992</v>
      </c>
      <c r="N100" s="19">
        <f t="shared" si="22"/>
        <v>675.30528599999991</v>
      </c>
      <c r="O100" s="19">
        <f t="shared" si="22"/>
        <v>695.56444457999987</v>
      </c>
      <c r="P100" s="19">
        <f t="shared" si="22"/>
        <v>716.43137791739991</v>
      </c>
      <c r="Q100" s="19">
        <f t="shared" si="22"/>
        <v>737.9243192549219</v>
      </c>
      <c r="R100" s="19">
        <f t="shared" si="22"/>
        <v>760.06204883256953</v>
      </c>
      <c r="S100" s="19">
        <f t="shared" si="22"/>
        <v>782.86391029754657</v>
      </c>
      <c r="T100" s="19">
        <f t="shared" si="22"/>
        <v>806.34982760647301</v>
      </c>
      <c r="U100" s="19">
        <f t="shared" si="22"/>
        <v>830.54032243466725</v>
      </c>
      <c r="V100" s="19">
        <f t="shared" si="22"/>
        <v>855.45653210770729</v>
      </c>
      <c r="W100" s="19">
        <f t="shared" si="22"/>
        <v>881.12022807093854</v>
      </c>
      <c r="X100" s="19">
        <f t="shared" si="22"/>
        <v>907.55383491306668</v>
      </c>
      <c r="Y100" s="19">
        <f t="shared" si="22"/>
        <v>934.78044996045867</v>
      </c>
      <c r="Z100" s="19">
        <f t="shared" si="22"/>
        <v>962.82386345927239</v>
      </c>
      <c r="AA100" s="19">
        <f t="shared" si="22"/>
        <v>991.7085793630506</v>
      </c>
      <c r="AB100" s="19">
        <f t="shared" si="22"/>
        <v>1021.4598367439421</v>
      </c>
    </row>
    <row r="101" spans="2:28">
      <c r="B101" t="s">
        <v>316</v>
      </c>
      <c r="C101" s="57">
        <v>250</v>
      </c>
      <c r="D101" s="39"/>
      <c r="I101" s="19">
        <f>C101*$I$76</f>
        <v>3000</v>
      </c>
      <c r="J101" s="19">
        <f>C101*$J$76</f>
        <v>3000</v>
      </c>
      <c r="K101" s="19">
        <f t="shared" si="22"/>
        <v>3090</v>
      </c>
      <c r="L101" s="19">
        <f t="shared" si="22"/>
        <v>3182.7</v>
      </c>
      <c r="M101" s="19">
        <f t="shared" si="22"/>
        <v>3278.1809999999996</v>
      </c>
      <c r="N101" s="19">
        <f t="shared" si="22"/>
        <v>3376.5264299999994</v>
      </c>
      <c r="O101" s="19">
        <f t="shared" si="22"/>
        <v>3477.8222228999994</v>
      </c>
      <c r="P101" s="19">
        <f t="shared" si="22"/>
        <v>3582.1568895869996</v>
      </c>
      <c r="Q101" s="19">
        <f t="shared" si="22"/>
        <v>3689.6215962746096</v>
      </c>
      <c r="R101" s="19">
        <f t="shared" si="22"/>
        <v>3800.310244162848</v>
      </c>
      <c r="S101" s="19">
        <f t="shared" si="22"/>
        <v>3914.3195514877334</v>
      </c>
      <c r="T101" s="19">
        <f t="shared" si="22"/>
        <v>4031.7491380323654</v>
      </c>
      <c r="U101" s="19">
        <f t="shared" si="22"/>
        <v>4152.7016121733368</v>
      </c>
      <c r="V101" s="19">
        <f t="shared" si="22"/>
        <v>4277.2826605385371</v>
      </c>
      <c r="W101" s="19">
        <f t="shared" si="22"/>
        <v>4405.6011403546936</v>
      </c>
      <c r="X101" s="19">
        <f t="shared" si="22"/>
        <v>4537.7691745653347</v>
      </c>
      <c r="Y101" s="19">
        <f t="shared" si="22"/>
        <v>4673.902249802295</v>
      </c>
      <c r="Z101" s="19">
        <f t="shared" si="22"/>
        <v>4814.119317296364</v>
      </c>
      <c r="AA101" s="19">
        <f t="shared" si="22"/>
        <v>4958.5428968152546</v>
      </c>
      <c r="AB101" s="19">
        <f t="shared" si="22"/>
        <v>5107.2991837197123</v>
      </c>
    </row>
    <row r="102" spans="2:28">
      <c r="B102" t="s">
        <v>317</v>
      </c>
      <c r="C102" s="57"/>
      <c r="D102" s="39"/>
      <c r="I102" s="19">
        <f>C102*$I$76</f>
        <v>0</v>
      </c>
      <c r="J102" s="19">
        <f>C102*$J$76</f>
        <v>0</v>
      </c>
      <c r="K102" s="19">
        <f t="shared" si="22"/>
        <v>0</v>
      </c>
      <c r="L102" s="19">
        <f t="shared" si="22"/>
        <v>0</v>
      </c>
      <c r="M102" s="19">
        <f t="shared" si="22"/>
        <v>0</v>
      </c>
      <c r="N102" s="19">
        <f t="shared" si="22"/>
        <v>0</v>
      </c>
      <c r="O102" s="19">
        <f t="shared" si="22"/>
        <v>0</v>
      </c>
      <c r="P102" s="19">
        <f t="shared" si="22"/>
        <v>0</v>
      </c>
      <c r="Q102" s="19">
        <f t="shared" si="22"/>
        <v>0</v>
      </c>
      <c r="R102" s="19">
        <f t="shared" si="22"/>
        <v>0</v>
      </c>
      <c r="S102" s="19">
        <f t="shared" si="22"/>
        <v>0</v>
      </c>
      <c r="T102" s="19">
        <f t="shared" si="22"/>
        <v>0</v>
      </c>
      <c r="U102" s="19">
        <f t="shared" si="22"/>
        <v>0</v>
      </c>
      <c r="V102" s="19">
        <f t="shared" si="22"/>
        <v>0</v>
      </c>
      <c r="W102" s="19">
        <f t="shared" si="22"/>
        <v>0</v>
      </c>
      <c r="X102" s="19">
        <f t="shared" si="22"/>
        <v>0</v>
      </c>
      <c r="Y102" s="19">
        <f t="shared" si="22"/>
        <v>0</v>
      </c>
      <c r="Z102" s="19">
        <f t="shared" si="22"/>
        <v>0</v>
      </c>
      <c r="AA102" s="19">
        <f t="shared" si="22"/>
        <v>0</v>
      </c>
      <c r="AB102" s="19">
        <f t="shared" si="22"/>
        <v>0</v>
      </c>
    </row>
    <row r="103" spans="2:28">
      <c r="B103" s="42" t="s">
        <v>318</v>
      </c>
      <c r="C103" s="54">
        <f>SUM(C98:C102)</f>
        <v>1200</v>
      </c>
      <c r="I103" s="54">
        <f t="shared" ref="I103:AB103" si="23">SUM(I98:I102)</f>
        <v>14400</v>
      </c>
      <c r="J103" s="54">
        <f t="shared" si="23"/>
        <v>14400</v>
      </c>
      <c r="K103" s="54">
        <f t="shared" si="23"/>
        <v>14832</v>
      </c>
      <c r="L103" s="54">
        <f t="shared" si="23"/>
        <v>15276.96</v>
      </c>
      <c r="M103" s="54">
        <f t="shared" si="23"/>
        <v>15735.268799999998</v>
      </c>
      <c r="N103" s="54">
        <f t="shared" si="23"/>
        <v>16207.326863999999</v>
      </c>
      <c r="O103" s="54">
        <f t="shared" si="23"/>
        <v>16693.546669919997</v>
      </c>
      <c r="P103" s="54">
        <f t="shared" si="23"/>
        <v>17194.353070017598</v>
      </c>
      <c r="Q103" s="54">
        <f t="shared" si="23"/>
        <v>17710.183662118125</v>
      </c>
      <c r="R103" s="54">
        <f t="shared" si="23"/>
        <v>18241.48917198167</v>
      </c>
      <c r="S103" s="54">
        <f t="shared" si="23"/>
        <v>18788.73384714112</v>
      </c>
      <c r="T103" s="54">
        <f t="shared" si="23"/>
        <v>19352.395862555353</v>
      </c>
      <c r="U103" s="54">
        <f t="shared" si="23"/>
        <v>19932.967738432013</v>
      </c>
      <c r="V103" s="54">
        <f t="shared" si="23"/>
        <v>20530.956770584977</v>
      </c>
      <c r="W103" s="54">
        <f t="shared" si="23"/>
        <v>21146.885473702529</v>
      </c>
      <c r="X103" s="54">
        <f t="shared" si="23"/>
        <v>21781.292037913605</v>
      </c>
      <c r="Y103" s="54">
        <f t="shared" si="23"/>
        <v>22434.730799051009</v>
      </c>
      <c r="Z103" s="54">
        <f t="shared" si="23"/>
        <v>23107.772723022543</v>
      </c>
      <c r="AA103" s="54">
        <f t="shared" si="23"/>
        <v>23801.00590471322</v>
      </c>
      <c r="AB103" s="54">
        <f t="shared" si="23"/>
        <v>24515.036081854614</v>
      </c>
    </row>
    <row r="104" spans="2:28">
      <c r="B104" s="24" t="s">
        <v>319</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4">AA104+(AA104*$D104)</f>
        <v>0</v>
      </c>
    </row>
    <row r="105" spans="2:28">
      <c r="B105" t="s">
        <v>320</v>
      </c>
      <c r="C105" s="57">
        <v>500</v>
      </c>
      <c r="D105" s="39"/>
      <c r="I105" s="19">
        <f>C105*$I$76</f>
        <v>6000</v>
      </c>
      <c r="J105" s="19">
        <f>C105*$J$76</f>
        <v>6000</v>
      </c>
      <c r="K105" s="19">
        <f t="shared" ref="K105:AB110" si="25">J105+(J105*$C$63)</f>
        <v>6180</v>
      </c>
      <c r="L105" s="19">
        <f t="shared" si="25"/>
        <v>6365.4</v>
      </c>
      <c r="M105" s="19">
        <f t="shared" si="25"/>
        <v>6556.3619999999992</v>
      </c>
      <c r="N105" s="19">
        <f t="shared" si="25"/>
        <v>6753.0528599999989</v>
      </c>
      <c r="O105" s="19">
        <f t="shared" si="25"/>
        <v>6955.6444457999987</v>
      </c>
      <c r="P105" s="19">
        <f t="shared" si="25"/>
        <v>7164.3137791739991</v>
      </c>
      <c r="Q105" s="19">
        <f t="shared" si="25"/>
        <v>7379.2431925492192</v>
      </c>
      <c r="R105" s="19">
        <f t="shared" si="25"/>
        <v>7600.620488325696</v>
      </c>
      <c r="S105" s="19">
        <f t="shared" si="25"/>
        <v>7828.6391029754668</v>
      </c>
      <c r="T105" s="19">
        <f t="shared" si="25"/>
        <v>8063.4982760647308</v>
      </c>
      <c r="U105" s="19">
        <f t="shared" si="25"/>
        <v>8305.4032243466736</v>
      </c>
      <c r="V105" s="19">
        <f t="shared" si="25"/>
        <v>8554.5653210770743</v>
      </c>
      <c r="W105" s="19">
        <f t="shared" si="25"/>
        <v>8811.2022807093872</v>
      </c>
      <c r="X105" s="19">
        <f t="shared" si="25"/>
        <v>9075.5383491306693</v>
      </c>
      <c r="Y105" s="19">
        <f t="shared" si="25"/>
        <v>9347.8044996045901</v>
      </c>
      <c r="Z105" s="19">
        <f t="shared" si="25"/>
        <v>9628.238634592728</v>
      </c>
      <c r="AA105" s="19">
        <f t="shared" si="25"/>
        <v>9917.0857936305092</v>
      </c>
      <c r="AB105" s="19">
        <f t="shared" si="25"/>
        <v>10214.598367439425</v>
      </c>
    </row>
    <row r="106" spans="2:28">
      <c r="B106" t="s">
        <v>321</v>
      </c>
      <c r="C106" s="57">
        <v>150</v>
      </c>
      <c r="D106" s="39"/>
      <c r="I106" s="19">
        <f>C106*$I$76</f>
        <v>1800</v>
      </c>
      <c r="J106" s="19">
        <f>C106*$J$76</f>
        <v>1800</v>
      </c>
      <c r="K106" s="19">
        <f t="shared" si="25"/>
        <v>1854</v>
      </c>
      <c r="L106" s="19">
        <f t="shared" si="25"/>
        <v>1909.62</v>
      </c>
      <c r="M106" s="19">
        <f t="shared" si="25"/>
        <v>1966.9086</v>
      </c>
      <c r="N106" s="19">
        <f t="shared" si="25"/>
        <v>2025.9158580000001</v>
      </c>
      <c r="O106" s="19">
        <f t="shared" si="25"/>
        <v>2086.6933337400001</v>
      </c>
      <c r="P106" s="19">
        <f t="shared" si="25"/>
        <v>2149.2941337522002</v>
      </c>
      <c r="Q106" s="19">
        <f t="shared" si="25"/>
        <v>2213.772957764766</v>
      </c>
      <c r="R106" s="19">
        <f t="shared" si="25"/>
        <v>2280.1861464977092</v>
      </c>
      <c r="S106" s="19">
        <f t="shared" si="25"/>
        <v>2348.5917308926405</v>
      </c>
      <c r="T106" s="19">
        <f t="shared" si="25"/>
        <v>2419.0494828194196</v>
      </c>
      <c r="U106" s="19">
        <f t="shared" si="25"/>
        <v>2491.6209673040021</v>
      </c>
      <c r="V106" s="19">
        <f t="shared" si="25"/>
        <v>2566.3695963231221</v>
      </c>
      <c r="W106" s="19">
        <f t="shared" si="25"/>
        <v>2643.3606842128156</v>
      </c>
      <c r="X106" s="19">
        <f t="shared" si="25"/>
        <v>2722.6615047392002</v>
      </c>
      <c r="Y106" s="19">
        <f t="shared" si="25"/>
        <v>2804.3413498813761</v>
      </c>
      <c r="Z106" s="19">
        <f t="shared" si="25"/>
        <v>2888.4715903778174</v>
      </c>
      <c r="AA106" s="19">
        <f t="shared" si="25"/>
        <v>2975.125738089152</v>
      </c>
      <c r="AB106" s="19">
        <f t="shared" si="25"/>
        <v>3064.3795102318268</v>
      </c>
    </row>
    <row r="107" spans="2:28" ht="33.950000000000003">
      <c r="B107" t="s">
        <v>322</v>
      </c>
      <c r="C107" s="57">
        <v>0</v>
      </c>
      <c r="D107" s="135" t="s">
        <v>323</v>
      </c>
      <c r="I107" s="19">
        <f>C107*$I$76</f>
        <v>0</v>
      </c>
      <c r="J107" s="19">
        <f>C107*$J$76</f>
        <v>0</v>
      </c>
      <c r="K107" s="19">
        <f t="shared" si="25"/>
        <v>0</v>
      </c>
      <c r="L107" s="19">
        <f t="shared" si="25"/>
        <v>0</v>
      </c>
      <c r="M107" s="19">
        <f t="shared" si="25"/>
        <v>0</v>
      </c>
      <c r="N107" s="19">
        <f t="shared" si="25"/>
        <v>0</v>
      </c>
      <c r="O107" s="19">
        <f t="shared" si="25"/>
        <v>0</v>
      </c>
      <c r="P107" s="19">
        <f t="shared" si="25"/>
        <v>0</v>
      </c>
      <c r="Q107" s="19">
        <f t="shared" si="25"/>
        <v>0</v>
      </c>
      <c r="R107" s="19">
        <f t="shared" si="25"/>
        <v>0</v>
      </c>
      <c r="S107" s="19">
        <f t="shared" si="25"/>
        <v>0</v>
      </c>
      <c r="T107" s="19">
        <f t="shared" si="25"/>
        <v>0</v>
      </c>
      <c r="U107" s="19">
        <f t="shared" si="25"/>
        <v>0</v>
      </c>
      <c r="V107" s="19">
        <f t="shared" si="25"/>
        <v>0</v>
      </c>
      <c r="W107" s="19">
        <f t="shared" si="25"/>
        <v>0</v>
      </c>
      <c r="X107" s="19">
        <f t="shared" si="25"/>
        <v>0</v>
      </c>
      <c r="Y107" s="19">
        <f t="shared" si="25"/>
        <v>0</v>
      </c>
      <c r="Z107" s="19">
        <f t="shared" si="25"/>
        <v>0</v>
      </c>
      <c r="AA107" s="19">
        <f t="shared" si="25"/>
        <v>0</v>
      </c>
      <c r="AB107" s="19">
        <f t="shared" si="25"/>
        <v>0</v>
      </c>
    </row>
    <row r="108" spans="2:28">
      <c r="B108" t="s">
        <v>324</v>
      </c>
      <c r="C108" s="57">
        <v>0</v>
      </c>
      <c r="D108" s="135"/>
      <c r="I108" s="19">
        <f t="shared" ref="I108:I109" si="26">C108*$I$76</f>
        <v>0</v>
      </c>
      <c r="J108" s="19">
        <f t="shared" ref="J108:J109" si="27">C108*$J$76</f>
        <v>0</v>
      </c>
      <c r="K108" s="19">
        <f t="shared" si="25"/>
        <v>0</v>
      </c>
      <c r="L108" s="19">
        <f t="shared" si="25"/>
        <v>0</v>
      </c>
      <c r="M108" s="19">
        <f t="shared" si="25"/>
        <v>0</v>
      </c>
      <c r="N108" s="19">
        <f t="shared" si="25"/>
        <v>0</v>
      </c>
      <c r="O108" s="19">
        <f t="shared" si="25"/>
        <v>0</v>
      </c>
      <c r="P108" s="19">
        <f t="shared" si="25"/>
        <v>0</v>
      </c>
      <c r="Q108" s="19">
        <f t="shared" si="25"/>
        <v>0</v>
      </c>
      <c r="R108" s="19">
        <f t="shared" si="25"/>
        <v>0</v>
      </c>
      <c r="S108" s="19">
        <f t="shared" si="25"/>
        <v>0</v>
      </c>
      <c r="T108" s="19">
        <f t="shared" si="25"/>
        <v>0</v>
      </c>
      <c r="U108" s="19">
        <f t="shared" si="25"/>
        <v>0</v>
      </c>
      <c r="V108" s="19">
        <f t="shared" si="25"/>
        <v>0</v>
      </c>
      <c r="W108" s="19">
        <f t="shared" si="25"/>
        <v>0</v>
      </c>
      <c r="X108" s="19">
        <f t="shared" si="25"/>
        <v>0</v>
      </c>
      <c r="Y108" s="19">
        <f t="shared" si="25"/>
        <v>0</v>
      </c>
      <c r="Z108" s="19">
        <f t="shared" si="25"/>
        <v>0</v>
      </c>
      <c r="AA108" s="19">
        <f t="shared" si="25"/>
        <v>0</v>
      </c>
      <c r="AB108" s="19">
        <f t="shared" si="25"/>
        <v>0</v>
      </c>
    </row>
    <row r="109" spans="2:28">
      <c r="B109" t="s">
        <v>325</v>
      </c>
      <c r="C109" s="57">
        <f>D94*7%</f>
        <v>1177.0080000000003</v>
      </c>
      <c r="D109" s="135"/>
      <c r="I109" s="19">
        <f t="shared" si="26"/>
        <v>14124.096000000003</v>
      </c>
      <c r="J109" s="19">
        <f t="shared" si="27"/>
        <v>14124.096000000003</v>
      </c>
      <c r="K109" s="19">
        <f t="shared" si="25"/>
        <v>14547.818880000003</v>
      </c>
      <c r="L109" s="19">
        <f t="shared" si="25"/>
        <v>14984.253446400002</v>
      </c>
      <c r="M109" s="19">
        <f t="shared" si="25"/>
        <v>15433.781049792002</v>
      </c>
      <c r="N109" s="19">
        <f t="shared" si="25"/>
        <v>15896.794481285762</v>
      </c>
      <c r="O109" s="19">
        <f t="shared" si="25"/>
        <v>16373.698315724336</v>
      </c>
      <c r="P109" s="19">
        <f t="shared" si="25"/>
        <v>16864.909265196067</v>
      </c>
      <c r="Q109" s="19">
        <f t="shared" si="25"/>
        <v>17370.856543151949</v>
      </c>
      <c r="R109" s="19">
        <f t="shared" si="25"/>
        <v>17891.982239446508</v>
      </c>
      <c r="S109" s="19">
        <f t="shared" si="25"/>
        <v>18428.741706629902</v>
      </c>
      <c r="T109" s="19">
        <f t="shared" si="25"/>
        <v>18981.6039578288</v>
      </c>
      <c r="U109" s="19">
        <f t="shared" si="25"/>
        <v>19551.052076563665</v>
      </c>
      <c r="V109" s="19">
        <f t="shared" si="25"/>
        <v>20137.583638860575</v>
      </c>
      <c r="W109" s="19">
        <f t="shared" si="25"/>
        <v>20741.711148026392</v>
      </c>
      <c r="X109" s="19">
        <f t="shared" si="25"/>
        <v>21363.962482467185</v>
      </c>
      <c r="Y109" s="19">
        <f t="shared" si="25"/>
        <v>22004.881356941201</v>
      </c>
      <c r="Z109" s="19">
        <f t="shared" si="25"/>
        <v>22665.027797649436</v>
      </c>
      <c r="AA109" s="19">
        <f t="shared" si="25"/>
        <v>23344.978631578921</v>
      </c>
      <c r="AB109" s="19">
        <f t="shared" si="25"/>
        <v>24045.32799052629</v>
      </c>
    </row>
    <row r="110" spans="2:28">
      <c r="B110" t="s">
        <v>317</v>
      </c>
      <c r="C110" s="57"/>
      <c r="D110" s="39"/>
      <c r="I110" s="19">
        <f>C110*$I$76</f>
        <v>0</v>
      </c>
      <c r="J110" s="19">
        <f>C110*$J$76</f>
        <v>0</v>
      </c>
      <c r="K110" s="19">
        <f t="shared" si="25"/>
        <v>0</v>
      </c>
      <c r="L110" s="19">
        <f t="shared" si="25"/>
        <v>0</v>
      </c>
      <c r="M110" s="19">
        <f t="shared" si="25"/>
        <v>0</v>
      </c>
      <c r="N110" s="19">
        <f t="shared" si="25"/>
        <v>0</v>
      </c>
      <c r="O110" s="19">
        <f t="shared" si="25"/>
        <v>0</v>
      </c>
      <c r="P110" s="19">
        <f t="shared" si="25"/>
        <v>0</v>
      </c>
      <c r="Q110" s="19">
        <f t="shared" si="25"/>
        <v>0</v>
      </c>
      <c r="R110" s="19">
        <f t="shared" si="25"/>
        <v>0</v>
      </c>
      <c r="S110" s="19">
        <f t="shared" si="25"/>
        <v>0</v>
      </c>
      <c r="T110" s="19">
        <f t="shared" si="25"/>
        <v>0</v>
      </c>
      <c r="U110" s="19">
        <f t="shared" si="25"/>
        <v>0</v>
      </c>
      <c r="V110" s="19">
        <f t="shared" si="25"/>
        <v>0</v>
      </c>
      <c r="W110" s="19">
        <f t="shared" si="25"/>
        <v>0</v>
      </c>
      <c r="X110" s="19">
        <f t="shared" si="25"/>
        <v>0</v>
      </c>
      <c r="Y110" s="19">
        <f t="shared" si="25"/>
        <v>0</v>
      </c>
      <c r="Z110" s="19">
        <f t="shared" si="25"/>
        <v>0</v>
      </c>
      <c r="AA110" s="19">
        <f t="shared" si="25"/>
        <v>0</v>
      </c>
      <c r="AB110" s="19">
        <f t="shared" si="25"/>
        <v>0</v>
      </c>
    </row>
    <row r="111" spans="2:28">
      <c r="B111" s="42" t="s">
        <v>326</v>
      </c>
      <c r="C111" s="54">
        <f>SUM(C105:C110)</f>
        <v>1827.0080000000003</v>
      </c>
      <c r="I111" s="54">
        <f>SUM(I105:I110)</f>
        <v>21924.096000000005</v>
      </c>
      <c r="J111" s="54">
        <f t="shared" ref="J111:AB111" si="28">SUM(J105:J110)</f>
        <v>21924.096000000005</v>
      </c>
      <c r="K111" s="54">
        <f t="shared" si="28"/>
        <v>22581.818880000003</v>
      </c>
      <c r="L111" s="54">
        <f t="shared" si="28"/>
        <v>23259.273446400002</v>
      </c>
      <c r="M111" s="54">
        <f t="shared" si="28"/>
        <v>23957.051649792003</v>
      </c>
      <c r="N111" s="54">
        <f t="shared" si="28"/>
        <v>24675.76319928576</v>
      </c>
      <c r="O111" s="54">
        <f t="shared" si="28"/>
        <v>25416.036095264335</v>
      </c>
      <c r="P111" s="54">
        <f t="shared" si="28"/>
        <v>26178.517178122267</v>
      </c>
      <c r="Q111" s="54">
        <f t="shared" si="28"/>
        <v>26963.872693465935</v>
      </c>
      <c r="R111" s="54">
        <f t="shared" si="28"/>
        <v>27772.788874269914</v>
      </c>
      <c r="S111" s="54">
        <f t="shared" si="28"/>
        <v>28605.972540498009</v>
      </c>
      <c r="T111" s="54">
        <f t="shared" si="28"/>
        <v>29464.15171671295</v>
      </c>
      <c r="U111" s="54">
        <f t="shared" si="28"/>
        <v>30348.07626821434</v>
      </c>
      <c r="V111" s="54">
        <f t="shared" si="28"/>
        <v>31258.518556260773</v>
      </c>
      <c r="W111" s="54">
        <f t="shared" si="28"/>
        <v>32196.274112948595</v>
      </c>
      <c r="X111" s="54">
        <f t="shared" si="28"/>
        <v>33162.162336337053</v>
      </c>
      <c r="Y111" s="54">
        <f t="shared" si="28"/>
        <v>34157.02720642717</v>
      </c>
      <c r="Z111" s="54">
        <f t="shared" si="28"/>
        <v>35181.738022619982</v>
      </c>
      <c r="AA111" s="54">
        <f t="shared" si="28"/>
        <v>36237.190163298583</v>
      </c>
      <c r="AB111" s="54">
        <f t="shared" si="28"/>
        <v>37324.305868197538</v>
      </c>
    </row>
    <row r="112" spans="2:28">
      <c r="B112" s="24" t="s">
        <v>327</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328</v>
      </c>
      <c r="C113" s="57">
        <v>200</v>
      </c>
      <c r="D113" s="39"/>
      <c r="I113" s="19">
        <f>C113*$I$76</f>
        <v>2400</v>
      </c>
      <c r="J113" s="19">
        <f>C113*$J$76</f>
        <v>2400</v>
      </c>
      <c r="K113" s="19">
        <f t="shared" ref="K113:AB116" si="29">J113+(J113*$C$63)</f>
        <v>2472</v>
      </c>
      <c r="L113" s="19">
        <f t="shared" si="29"/>
        <v>2546.16</v>
      </c>
      <c r="M113" s="19">
        <f t="shared" si="29"/>
        <v>2622.5447999999997</v>
      </c>
      <c r="N113" s="19">
        <f t="shared" si="29"/>
        <v>2701.2211439999996</v>
      </c>
      <c r="O113" s="19">
        <f t="shared" si="29"/>
        <v>2782.2577783199995</v>
      </c>
      <c r="P113" s="19">
        <f t="shared" si="29"/>
        <v>2865.7255116695997</v>
      </c>
      <c r="Q113" s="19">
        <f t="shared" si="29"/>
        <v>2951.6972770196876</v>
      </c>
      <c r="R113" s="19">
        <f t="shared" si="29"/>
        <v>3040.2481953302781</v>
      </c>
      <c r="S113" s="19">
        <f t="shared" si="29"/>
        <v>3131.4556411901863</v>
      </c>
      <c r="T113" s="19">
        <f t="shared" si="29"/>
        <v>3225.3993104258921</v>
      </c>
      <c r="U113" s="19">
        <f t="shared" si="29"/>
        <v>3322.161289738669</v>
      </c>
      <c r="V113" s="19">
        <f t="shared" si="29"/>
        <v>3421.8261284308292</v>
      </c>
      <c r="W113" s="19">
        <f t="shared" si="29"/>
        <v>3524.4809122837542</v>
      </c>
      <c r="X113" s="19">
        <f t="shared" si="29"/>
        <v>3630.2153396522667</v>
      </c>
      <c r="Y113" s="19">
        <f t="shared" si="29"/>
        <v>3739.1217998418347</v>
      </c>
      <c r="Z113" s="19">
        <f t="shared" si="29"/>
        <v>3851.2954538370896</v>
      </c>
      <c r="AA113" s="19">
        <f t="shared" si="29"/>
        <v>3966.8343174522024</v>
      </c>
      <c r="AB113" s="19">
        <f t="shared" si="29"/>
        <v>4085.8393469757684</v>
      </c>
    </row>
    <row r="114" spans="1:28">
      <c r="B114" t="s">
        <v>329</v>
      </c>
      <c r="C114" s="57">
        <v>50</v>
      </c>
      <c r="D114" s="39"/>
      <c r="I114" s="19">
        <f>C114*$I$76</f>
        <v>600</v>
      </c>
      <c r="J114" s="19">
        <f>C114*$J$76</f>
        <v>600</v>
      </c>
      <c r="K114" s="19">
        <f t="shared" si="29"/>
        <v>618</v>
      </c>
      <c r="L114" s="19">
        <f t="shared" si="29"/>
        <v>636.54</v>
      </c>
      <c r="M114" s="19">
        <f t="shared" si="29"/>
        <v>655.63619999999992</v>
      </c>
      <c r="N114" s="19">
        <f t="shared" si="29"/>
        <v>675.30528599999991</v>
      </c>
      <c r="O114" s="19">
        <f t="shared" si="29"/>
        <v>695.56444457999987</v>
      </c>
      <c r="P114" s="19">
        <f t="shared" si="29"/>
        <v>716.43137791739991</v>
      </c>
      <c r="Q114" s="19">
        <f t="shared" si="29"/>
        <v>737.9243192549219</v>
      </c>
      <c r="R114" s="19">
        <f t="shared" si="29"/>
        <v>760.06204883256953</v>
      </c>
      <c r="S114" s="19">
        <f t="shared" si="29"/>
        <v>782.86391029754657</v>
      </c>
      <c r="T114" s="19">
        <f t="shared" si="29"/>
        <v>806.34982760647301</v>
      </c>
      <c r="U114" s="19">
        <f t="shared" si="29"/>
        <v>830.54032243466725</v>
      </c>
      <c r="V114" s="19">
        <f t="shared" si="29"/>
        <v>855.45653210770729</v>
      </c>
      <c r="W114" s="19">
        <f t="shared" si="29"/>
        <v>881.12022807093854</v>
      </c>
      <c r="X114" s="19">
        <f t="shared" si="29"/>
        <v>907.55383491306668</v>
      </c>
      <c r="Y114" s="19">
        <f t="shared" si="29"/>
        <v>934.78044996045867</v>
      </c>
      <c r="Z114" s="19">
        <f t="shared" si="29"/>
        <v>962.82386345927239</v>
      </c>
      <c r="AA114" s="19">
        <f t="shared" si="29"/>
        <v>991.7085793630506</v>
      </c>
      <c r="AB114" s="19">
        <f t="shared" si="29"/>
        <v>1021.4598367439421</v>
      </c>
    </row>
    <row r="115" spans="1:28">
      <c r="B115" t="s">
        <v>330</v>
      </c>
      <c r="C115" s="57">
        <v>50</v>
      </c>
      <c r="D115" s="39"/>
      <c r="I115" s="19">
        <f>C115*$I$76</f>
        <v>600</v>
      </c>
      <c r="J115" s="19">
        <f>C115*$J$76</f>
        <v>600</v>
      </c>
      <c r="K115" s="19">
        <f t="shared" si="29"/>
        <v>618</v>
      </c>
      <c r="L115" s="19">
        <f t="shared" si="29"/>
        <v>636.54</v>
      </c>
      <c r="M115" s="19">
        <f t="shared" si="29"/>
        <v>655.63619999999992</v>
      </c>
      <c r="N115" s="19">
        <f t="shared" si="29"/>
        <v>675.30528599999991</v>
      </c>
      <c r="O115" s="19">
        <f t="shared" si="29"/>
        <v>695.56444457999987</v>
      </c>
      <c r="P115" s="19">
        <f t="shared" si="29"/>
        <v>716.43137791739991</v>
      </c>
      <c r="Q115" s="19">
        <f t="shared" si="29"/>
        <v>737.9243192549219</v>
      </c>
      <c r="R115" s="19">
        <f t="shared" si="29"/>
        <v>760.06204883256953</v>
      </c>
      <c r="S115" s="19">
        <f t="shared" si="29"/>
        <v>782.86391029754657</v>
      </c>
      <c r="T115" s="19">
        <f t="shared" si="29"/>
        <v>806.34982760647301</v>
      </c>
      <c r="U115" s="19">
        <f t="shared" si="29"/>
        <v>830.54032243466725</v>
      </c>
      <c r="V115" s="19">
        <f t="shared" si="29"/>
        <v>855.45653210770729</v>
      </c>
      <c r="W115" s="19">
        <f t="shared" si="29"/>
        <v>881.12022807093854</v>
      </c>
      <c r="X115" s="19">
        <f t="shared" si="29"/>
        <v>907.55383491306668</v>
      </c>
      <c r="Y115" s="19">
        <f t="shared" si="29"/>
        <v>934.78044996045867</v>
      </c>
      <c r="Z115" s="19">
        <f t="shared" si="29"/>
        <v>962.82386345927239</v>
      </c>
      <c r="AA115" s="19">
        <f t="shared" si="29"/>
        <v>991.7085793630506</v>
      </c>
      <c r="AB115" s="19">
        <f t="shared" si="29"/>
        <v>1021.4598367439421</v>
      </c>
    </row>
    <row r="116" spans="1:28">
      <c r="B116" t="s">
        <v>331</v>
      </c>
      <c r="C116" s="57"/>
      <c r="D116" s="39"/>
      <c r="I116" s="19">
        <f>C116*$I$76</f>
        <v>0</v>
      </c>
      <c r="J116" s="19">
        <f>C116*$J$76</f>
        <v>0</v>
      </c>
      <c r="K116" s="19">
        <f t="shared" si="29"/>
        <v>0</v>
      </c>
      <c r="L116" s="19">
        <f t="shared" si="29"/>
        <v>0</v>
      </c>
      <c r="M116" s="19">
        <f t="shared" si="29"/>
        <v>0</v>
      </c>
      <c r="N116" s="19">
        <f t="shared" si="29"/>
        <v>0</v>
      </c>
      <c r="O116" s="19">
        <f t="shared" si="29"/>
        <v>0</v>
      </c>
      <c r="P116" s="19">
        <f t="shared" si="29"/>
        <v>0</v>
      </c>
      <c r="Q116" s="19">
        <f t="shared" si="29"/>
        <v>0</v>
      </c>
      <c r="R116" s="19">
        <f t="shared" si="29"/>
        <v>0</v>
      </c>
      <c r="S116" s="19">
        <f t="shared" si="29"/>
        <v>0</v>
      </c>
      <c r="T116" s="19">
        <f t="shared" si="29"/>
        <v>0</v>
      </c>
      <c r="U116" s="19">
        <f t="shared" si="29"/>
        <v>0</v>
      </c>
      <c r="V116" s="19">
        <f t="shared" si="29"/>
        <v>0</v>
      </c>
      <c r="W116" s="19">
        <f t="shared" si="29"/>
        <v>0</v>
      </c>
      <c r="X116" s="19">
        <f t="shared" si="29"/>
        <v>0</v>
      </c>
      <c r="Y116" s="19">
        <f t="shared" si="29"/>
        <v>0</v>
      </c>
      <c r="Z116" s="19">
        <f t="shared" si="29"/>
        <v>0</v>
      </c>
      <c r="AA116" s="19">
        <f t="shared" si="29"/>
        <v>0</v>
      </c>
      <c r="AB116" s="19">
        <f t="shared" si="29"/>
        <v>0</v>
      </c>
    </row>
    <row r="117" spans="1:28">
      <c r="B117" s="42" t="s">
        <v>332</v>
      </c>
      <c r="C117" s="54">
        <f>SUM(C113:C116)</f>
        <v>300</v>
      </c>
      <c r="I117" s="54">
        <f>SUM(I113:I116)</f>
        <v>3600</v>
      </c>
      <c r="J117" s="54">
        <f t="shared" ref="J117:AB117" si="30">SUM(J113:J116)</f>
        <v>3600</v>
      </c>
      <c r="K117" s="54">
        <f t="shared" si="30"/>
        <v>3708</v>
      </c>
      <c r="L117" s="54">
        <f t="shared" si="30"/>
        <v>3819.24</v>
      </c>
      <c r="M117" s="54">
        <f t="shared" si="30"/>
        <v>3933.8171999999995</v>
      </c>
      <c r="N117" s="54">
        <f t="shared" si="30"/>
        <v>4051.8317159999992</v>
      </c>
      <c r="O117" s="54">
        <f t="shared" si="30"/>
        <v>4173.3866674799992</v>
      </c>
      <c r="P117" s="54">
        <f t="shared" si="30"/>
        <v>4298.5882675043995</v>
      </c>
      <c r="Q117" s="54">
        <f t="shared" si="30"/>
        <v>4427.5459155295312</v>
      </c>
      <c r="R117" s="54">
        <f t="shared" si="30"/>
        <v>4560.3722929954174</v>
      </c>
      <c r="S117" s="54">
        <f t="shared" si="30"/>
        <v>4697.1834617852792</v>
      </c>
      <c r="T117" s="54">
        <f t="shared" si="30"/>
        <v>4838.0989656388383</v>
      </c>
      <c r="U117" s="54">
        <f t="shared" si="30"/>
        <v>4983.2419346080032</v>
      </c>
      <c r="V117" s="54">
        <f t="shared" si="30"/>
        <v>5132.7391926462433</v>
      </c>
      <c r="W117" s="54">
        <f t="shared" si="30"/>
        <v>5286.7213684256312</v>
      </c>
      <c r="X117" s="54">
        <f t="shared" si="30"/>
        <v>5445.3230094784003</v>
      </c>
      <c r="Y117" s="54">
        <f t="shared" si="30"/>
        <v>5608.6826997627522</v>
      </c>
      <c r="Z117" s="54">
        <f t="shared" si="30"/>
        <v>5776.9431807556348</v>
      </c>
      <c r="AA117" s="54">
        <f t="shared" si="30"/>
        <v>5950.2514761783032</v>
      </c>
      <c r="AB117" s="54">
        <f t="shared" si="30"/>
        <v>6128.7590204636526</v>
      </c>
    </row>
    <row r="118" spans="1:28">
      <c r="B118" s="24" t="s">
        <v>333</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334</v>
      </c>
      <c r="C119" s="118">
        <f>E31*(C70)/12</f>
        <v>1645.8333333333333</v>
      </c>
      <c r="D119" s="135" t="s">
        <v>335</v>
      </c>
      <c r="I119" s="19">
        <f>C119*$I$76</f>
        <v>19750</v>
      </c>
      <c r="J119" s="19">
        <f>C119*$J$76</f>
        <v>19750</v>
      </c>
      <c r="K119" s="19">
        <f>-(I119+J119)</f>
        <v>-39500</v>
      </c>
      <c r="L119" s="19"/>
      <c r="M119" s="19"/>
      <c r="N119" s="19"/>
      <c r="O119" s="19"/>
      <c r="P119" s="19"/>
      <c r="Q119" s="19"/>
      <c r="R119" s="19"/>
      <c r="S119" s="19"/>
      <c r="T119" s="19"/>
      <c r="U119" s="19"/>
      <c r="V119" s="19"/>
      <c r="W119" s="19"/>
      <c r="X119" s="19"/>
      <c r="Y119" s="19"/>
      <c r="Z119" s="19"/>
      <c r="AA119" s="19"/>
      <c r="AB119" s="19"/>
    </row>
    <row r="120" spans="1:28">
      <c r="B120" t="s">
        <v>336</v>
      </c>
      <c r="C120" s="118">
        <f>(E31*C71)/12</f>
        <v>6583.333333333333</v>
      </c>
      <c r="D120" s="39"/>
      <c r="I120" s="19">
        <f>C120*$I$76</f>
        <v>79000</v>
      </c>
      <c r="J120" s="19">
        <f>C120*$J$76</f>
        <v>79000</v>
      </c>
      <c r="K120" s="19">
        <f>J120+(J120*$C$63)</f>
        <v>81370</v>
      </c>
      <c r="L120" s="19">
        <f>K120+(K120*$C$63)</f>
        <v>83811.100000000006</v>
      </c>
      <c r="M120" s="19">
        <f>L120+(L120*$C$63)</f>
        <v>86325.433000000005</v>
      </c>
      <c r="N120" s="19">
        <f t="shared" ref="N120:AB123" si="31">M120+(M120*$C$63)</f>
        <v>88915.195990000007</v>
      </c>
      <c r="O120" s="19">
        <f t="shared" si="31"/>
        <v>91582.651869700014</v>
      </c>
      <c r="P120" s="19">
        <f t="shared" si="31"/>
        <v>94330.131425791013</v>
      </c>
      <c r="Q120" s="19">
        <f t="shared" si="31"/>
        <v>97160.035368564742</v>
      </c>
      <c r="R120" s="19">
        <f t="shared" si="31"/>
        <v>100074.83642962169</v>
      </c>
      <c r="S120" s="19">
        <f t="shared" si="31"/>
        <v>103077.08152251034</v>
      </c>
      <c r="T120" s="19">
        <f t="shared" si="31"/>
        <v>106169.39396818566</v>
      </c>
      <c r="U120" s="19">
        <f t="shared" si="31"/>
        <v>109354.47578723123</v>
      </c>
      <c r="V120" s="19">
        <f t="shared" si="31"/>
        <v>112635.11006084816</v>
      </c>
      <c r="W120" s="19">
        <f t="shared" si="31"/>
        <v>116014.16336267361</v>
      </c>
      <c r="X120" s="19">
        <f t="shared" si="31"/>
        <v>119494.58826355383</v>
      </c>
      <c r="Y120" s="19">
        <f t="shared" si="31"/>
        <v>123079.42591146045</v>
      </c>
      <c r="Z120" s="19">
        <f t="shared" si="31"/>
        <v>126771.80868880426</v>
      </c>
      <c r="AA120" s="19">
        <f t="shared" si="31"/>
        <v>130574.96294946839</v>
      </c>
      <c r="AB120" s="19">
        <f t="shared" si="31"/>
        <v>134492.21183795243</v>
      </c>
    </row>
    <row r="121" spans="1:28" ht="17.100000000000001" customHeight="1">
      <c r="B121" t="s">
        <v>337</v>
      </c>
      <c r="C121" s="57">
        <v>500</v>
      </c>
      <c r="D121" s="39"/>
      <c r="I121" s="19">
        <f>C121*$I$76</f>
        <v>6000</v>
      </c>
      <c r="J121" s="19">
        <f>C121*$J$76</f>
        <v>6000</v>
      </c>
      <c r="K121" s="19">
        <f>J121+(J121*$C$63)</f>
        <v>6180</v>
      </c>
      <c r="L121" s="19">
        <f t="shared" ref="L121:O121" si="32">K121+(K121*$C$63)</f>
        <v>6365.4</v>
      </c>
      <c r="M121" s="19">
        <f t="shared" si="32"/>
        <v>6556.3619999999992</v>
      </c>
      <c r="N121" s="19">
        <f t="shared" si="32"/>
        <v>6753.0528599999989</v>
      </c>
      <c r="O121" s="19">
        <f t="shared" si="32"/>
        <v>6955.6444457999987</v>
      </c>
      <c r="P121" s="19">
        <f t="shared" si="31"/>
        <v>7164.3137791739991</v>
      </c>
      <c r="Q121" s="19">
        <f t="shared" si="31"/>
        <v>7379.2431925492192</v>
      </c>
      <c r="R121" s="19">
        <f t="shared" si="31"/>
        <v>7600.620488325696</v>
      </c>
      <c r="S121" s="19">
        <f t="shared" si="31"/>
        <v>7828.6391029754668</v>
      </c>
      <c r="T121" s="19">
        <f t="shared" si="31"/>
        <v>8063.4982760647308</v>
      </c>
      <c r="U121" s="19">
        <f t="shared" si="31"/>
        <v>8305.4032243466736</v>
      </c>
      <c r="V121" s="19">
        <f t="shared" si="31"/>
        <v>8554.5653210770743</v>
      </c>
      <c r="W121" s="19">
        <f t="shared" si="31"/>
        <v>8811.2022807093872</v>
      </c>
      <c r="X121" s="19">
        <f t="shared" si="31"/>
        <v>9075.5383491306693</v>
      </c>
      <c r="Y121" s="19">
        <f t="shared" si="31"/>
        <v>9347.8044996045901</v>
      </c>
      <c r="Z121" s="19">
        <f t="shared" si="31"/>
        <v>9628.238634592728</v>
      </c>
      <c r="AA121" s="19">
        <f t="shared" si="31"/>
        <v>9917.0857936305092</v>
      </c>
      <c r="AB121" s="19">
        <f t="shared" si="31"/>
        <v>10214.598367439425</v>
      </c>
    </row>
    <row r="122" spans="1:28" ht="17.100000000000001" customHeight="1">
      <c r="B122" t="s">
        <v>338</v>
      </c>
      <c r="C122" s="118">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317</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2" t="s">
        <v>339</v>
      </c>
      <c r="C124" s="55">
        <f>SUM(C119:C123)</f>
        <v>8729.1666666666661</v>
      </c>
      <c r="D124" s="119"/>
      <c r="E124" s="10"/>
      <c r="F124" s="10"/>
      <c r="G124" s="10"/>
      <c r="H124" s="10"/>
      <c r="I124" s="55">
        <f t="shared" ref="I124:AB124" si="34">SUM(I119:I123)</f>
        <v>104750</v>
      </c>
      <c r="J124" s="55">
        <f t="shared" si="34"/>
        <v>104750</v>
      </c>
      <c r="K124" s="55">
        <f t="shared" si="34"/>
        <v>48050</v>
      </c>
      <c r="L124" s="55">
        <f>SUM(L119:L123)</f>
        <v>90176.5</v>
      </c>
      <c r="M124" s="55">
        <f t="shared" si="34"/>
        <v>92881.794999999998</v>
      </c>
      <c r="N124" s="55">
        <f t="shared" si="34"/>
        <v>95668.248850000004</v>
      </c>
      <c r="O124" s="55">
        <f t="shared" si="34"/>
        <v>98538.296315500018</v>
      </c>
      <c r="P124" s="55">
        <f t="shared" si="34"/>
        <v>101494.44520496501</v>
      </c>
      <c r="Q124" s="55">
        <f t="shared" si="34"/>
        <v>104539.27856111396</v>
      </c>
      <c r="R124" s="55">
        <f t="shared" si="34"/>
        <v>107675.45691794739</v>
      </c>
      <c r="S124" s="55">
        <f t="shared" si="34"/>
        <v>110905.72062548582</v>
      </c>
      <c r="T124" s="55">
        <f t="shared" si="34"/>
        <v>114232.89224425038</v>
      </c>
      <c r="U124" s="55">
        <f t="shared" si="34"/>
        <v>117659.87901157791</v>
      </c>
      <c r="V124" s="55">
        <f t="shared" si="34"/>
        <v>121189.67538192523</v>
      </c>
      <c r="W124" s="55">
        <f t="shared" si="34"/>
        <v>124825.365643383</v>
      </c>
      <c r="X124" s="55">
        <f t="shared" si="34"/>
        <v>128570.1266126845</v>
      </c>
      <c r="Y124" s="55">
        <f t="shared" si="34"/>
        <v>132427.23041106504</v>
      </c>
      <c r="Z124" s="55">
        <f t="shared" si="34"/>
        <v>136400.04732339698</v>
      </c>
      <c r="AA124" s="55">
        <f t="shared" si="34"/>
        <v>140492.04874309889</v>
      </c>
      <c r="AB124" s="55">
        <f t="shared" si="34"/>
        <v>144706.81020539187</v>
      </c>
    </row>
    <row r="125" spans="1:28">
      <c r="B125" s="28" t="s">
        <v>340</v>
      </c>
      <c r="C125" s="25">
        <f>C103+C111+C117+C124</f>
        <v>12056.174666666666</v>
      </c>
      <c r="D125" s="26"/>
      <c r="E125" s="26"/>
      <c r="F125" s="26"/>
      <c r="G125" s="26"/>
      <c r="H125" s="26"/>
      <c r="I125" s="25">
        <f t="shared" ref="I125:AB125" si="35">I103+I111+I117+I124</f>
        <v>144674.09600000002</v>
      </c>
      <c r="J125" s="25">
        <f t="shared" si="35"/>
        <v>144674.09600000002</v>
      </c>
      <c r="K125" s="25">
        <f t="shared" si="35"/>
        <v>89171.818880000006</v>
      </c>
      <c r="L125" s="25">
        <f>L103+L111+L117+L124</f>
        <v>132531.97344639999</v>
      </c>
      <c r="M125" s="25">
        <f t="shared" si="35"/>
        <v>136507.932649792</v>
      </c>
      <c r="N125" s="25">
        <f t="shared" si="35"/>
        <v>140603.17062928577</v>
      </c>
      <c r="O125" s="25">
        <f t="shared" si="35"/>
        <v>144821.26574816435</v>
      </c>
      <c r="P125" s="25">
        <f t="shared" si="35"/>
        <v>149165.90372060926</v>
      </c>
      <c r="Q125" s="25">
        <f t="shared" si="35"/>
        <v>153640.88083222756</v>
      </c>
      <c r="R125" s="25">
        <f t="shared" si="35"/>
        <v>158250.10725719438</v>
      </c>
      <c r="S125" s="25">
        <f t="shared" si="35"/>
        <v>162997.61047491024</v>
      </c>
      <c r="T125" s="25">
        <f t="shared" si="35"/>
        <v>167887.53878915752</v>
      </c>
      <c r="U125" s="25">
        <f t="shared" si="35"/>
        <v>172924.16495283227</v>
      </c>
      <c r="V125" s="25">
        <f t="shared" si="35"/>
        <v>178111.88990141722</v>
      </c>
      <c r="W125" s="25">
        <f t="shared" si="35"/>
        <v>183455.24659845975</v>
      </c>
      <c r="X125" s="25">
        <f t="shared" si="35"/>
        <v>188958.90399641357</v>
      </c>
      <c r="Y125" s="25">
        <f t="shared" si="35"/>
        <v>194627.67111630598</v>
      </c>
      <c r="Z125" s="25">
        <f t="shared" si="35"/>
        <v>200466.50124979514</v>
      </c>
      <c r="AA125" s="25">
        <f t="shared" si="35"/>
        <v>206480.49628728902</v>
      </c>
      <c r="AB125" s="25">
        <f t="shared" si="35"/>
        <v>212674.91117590768</v>
      </c>
    </row>
    <row r="127" spans="1:28">
      <c r="A127" s="84" t="s">
        <v>341</v>
      </c>
      <c r="B127" s="84"/>
      <c r="C127" s="85">
        <f>D94-C125</f>
        <v>4758.2253333333356</v>
      </c>
      <c r="D127" s="84"/>
      <c r="E127" s="84"/>
      <c r="F127" s="84"/>
      <c r="G127" s="84"/>
      <c r="H127" s="84"/>
      <c r="I127" s="85">
        <f>I94-I125</f>
        <v>57098.703999999969</v>
      </c>
      <c r="J127" s="85">
        <f t="shared" ref="J127:AB127" si="36">J94-J125</f>
        <v>62143.023999999976</v>
      </c>
      <c r="K127" s="85">
        <f>K94-K125</f>
        <v>122815.72912000003</v>
      </c>
      <c r="L127" s="85">
        <f t="shared" si="36"/>
        <v>84755.263253600046</v>
      </c>
      <c r="M127" s="85">
        <f t="shared" si="36"/>
        <v>86211.484967708006</v>
      </c>
      <c r="N127" s="85">
        <f t="shared" si="36"/>
        <v>87684.23242865174</v>
      </c>
      <c r="O127" s="85">
        <f t="shared" si="36"/>
        <v>89173.322386221611</v>
      </c>
      <c r="P127" s="85">
        <f t="shared" si="36"/>
        <v>90678.549117136339</v>
      </c>
      <c r="Q127" s="85">
        <f t="shared" si="36"/>
        <v>92199.683326461731</v>
      </c>
      <c r="R127" s="85">
        <f t="shared" si="36"/>
        <v>93736.471005462081</v>
      </c>
      <c r="S127" s="85">
        <f t="shared" si="36"/>
        <v>95288.63224431267</v>
      </c>
      <c r="T127" s="85">
        <f t="shared" si="36"/>
        <v>96855.859998045955</v>
      </c>
      <c r="U127" s="85">
        <f t="shared" si="36"/>
        <v>98437.81880405132</v>
      </c>
      <c r="V127" s="85">
        <f t="shared" si="36"/>
        <v>100034.14344938842</v>
      </c>
      <c r="W127" s="85">
        <f t="shared" si="36"/>
        <v>101644.43758611605</v>
      </c>
      <c r="X127" s="85">
        <f t="shared" si="36"/>
        <v>103268.27229277662</v>
      </c>
      <c r="Y127" s="85">
        <f t="shared" si="36"/>
        <v>104905.18458011397</v>
      </c>
      <c r="Z127" s="85">
        <f t="shared" si="36"/>
        <v>106554.67583903531</v>
      </c>
      <c r="AA127" s="85">
        <f t="shared" si="36"/>
        <v>108216.21022876218</v>
      </c>
      <c r="AB127" s="85">
        <f t="shared" si="36"/>
        <v>109889.2130030448</v>
      </c>
    </row>
    <row r="128" spans="1:28">
      <c r="A128" s="137" t="s">
        <v>342</v>
      </c>
      <c r="B128" s="93"/>
      <c r="C128" s="138"/>
      <c r="D128" s="93"/>
      <c r="E128" s="93"/>
      <c r="F128" s="1"/>
      <c r="G128" s="1"/>
      <c r="H128" s="1"/>
      <c r="I128" s="136"/>
      <c r="J128" s="136"/>
      <c r="K128" s="136"/>
      <c r="L128" s="136"/>
      <c r="M128" s="136"/>
      <c r="N128" s="136"/>
      <c r="O128" s="136"/>
      <c r="P128" s="136"/>
      <c r="Q128" s="136"/>
      <c r="R128" s="136"/>
      <c r="S128" s="136"/>
      <c r="T128" s="136"/>
      <c r="U128" s="136"/>
      <c r="V128" s="136"/>
      <c r="W128" s="136"/>
      <c r="X128" s="136"/>
      <c r="Y128" s="136"/>
      <c r="Z128" s="136"/>
      <c r="AA128" s="136"/>
      <c r="AB128" s="136"/>
    </row>
    <row r="129" spans="1:29">
      <c r="A129" s="1"/>
      <c r="B129" s="1"/>
      <c r="C129" s="136"/>
      <c r="D129" s="1"/>
      <c r="E129" s="1"/>
      <c r="F129" s="1"/>
      <c r="G129" s="1"/>
      <c r="H129" s="1"/>
      <c r="I129" s="136"/>
      <c r="J129" s="136"/>
      <c r="K129" s="136"/>
      <c r="L129" s="136"/>
      <c r="M129" s="136"/>
      <c r="N129" s="136"/>
      <c r="O129" s="136"/>
      <c r="P129" s="136"/>
      <c r="Q129" s="136"/>
      <c r="R129" s="136"/>
      <c r="S129" s="136"/>
      <c r="T129" s="136"/>
      <c r="U129" s="136"/>
      <c r="V129" s="136"/>
      <c r="W129" s="136"/>
      <c r="X129" s="136"/>
      <c r="Y129" s="136"/>
      <c r="Z129" s="136"/>
      <c r="AA129" s="136"/>
      <c r="AB129" s="136"/>
    </row>
    <row r="131" spans="1:29">
      <c r="B131" s="78" t="s">
        <v>343</v>
      </c>
      <c r="C131" s="79"/>
    </row>
    <row r="132" spans="1:29">
      <c r="B132" s="80" t="s">
        <v>344</v>
      </c>
      <c r="C132" s="121">
        <v>0</v>
      </c>
      <c r="I132" s="30">
        <f>C132*$I$76</f>
        <v>0</v>
      </c>
      <c r="J132" s="30">
        <f t="shared" ref="J132:J136" si="37">C132*$J$76</f>
        <v>0</v>
      </c>
      <c r="K132" s="30">
        <f t="shared" ref="K132:Z134"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80" t="s">
        <v>345</v>
      </c>
      <c r="C133" s="120">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80" t="s">
        <v>206</v>
      </c>
      <c r="C134" s="120">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80" t="s">
        <v>346</v>
      </c>
      <c r="C135" s="121">
        <v>0</v>
      </c>
      <c r="I135" s="30">
        <f>C135*I76</f>
        <v>0</v>
      </c>
      <c r="J135" s="30">
        <f t="shared" si="37"/>
        <v>0</v>
      </c>
      <c r="K135" s="30">
        <f>J135</f>
        <v>0</v>
      </c>
      <c r="L135" s="30">
        <f t="shared" ref="L135:Z136" si="53">K135</f>
        <v>0</v>
      </c>
      <c r="M135" s="30">
        <f t="shared" si="53"/>
        <v>0</v>
      </c>
      <c r="N135" s="30">
        <f t="shared" si="53"/>
        <v>0</v>
      </c>
      <c r="O135" s="30">
        <f t="shared" si="53"/>
        <v>0</v>
      </c>
      <c r="P135" s="30">
        <f t="shared" si="53"/>
        <v>0</v>
      </c>
      <c r="Q135" s="30">
        <f t="shared" si="53"/>
        <v>0</v>
      </c>
      <c r="R135" s="30">
        <f t="shared" si="53"/>
        <v>0</v>
      </c>
      <c r="S135" s="30">
        <f t="shared" si="53"/>
        <v>0</v>
      </c>
      <c r="T135" s="30">
        <f t="shared" si="53"/>
        <v>0</v>
      </c>
      <c r="U135" s="30">
        <f t="shared" si="53"/>
        <v>0</v>
      </c>
      <c r="V135" s="30">
        <f t="shared" si="53"/>
        <v>0</v>
      </c>
      <c r="W135" s="30">
        <f t="shared" si="53"/>
        <v>0</v>
      </c>
      <c r="X135" s="30">
        <f t="shared" si="53"/>
        <v>0</v>
      </c>
      <c r="Y135" s="30">
        <f t="shared" si="53"/>
        <v>0</v>
      </c>
      <c r="Z135" s="30">
        <f t="shared" si="53"/>
        <v>0</v>
      </c>
      <c r="AA135" s="30">
        <f t="shared" ref="AA135:AB136" si="54">Z135</f>
        <v>0</v>
      </c>
      <c r="AB135" s="30">
        <f t="shared" si="54"/>
        <v>0</v>
      </c>
    </row>
    <row r="136" spans="1:29">
      <c r="B136" s="80" t="s">
        <v>347</v>
      </c>
      <c r="C136" s="121">
        <f>D94*C73</f>
        <v>504.43200000000002</v>
      </c>
      <c r="I136" s="37">
        <f>C136*$I$76</f>
        <v>6053.1840000000002</v>
      </c>
      <c r="J136" s="37">
        <f t="shared" si="37"/>
        <v>6053.1840000000002</v>
      </c>
      <c r="K136" s="37">
        <f>J136</f>
        <v>6053.1840000000002</v>
      </c>
      <c r="L136" s="37">
        <f t="shared" si="53"/>
        <v>6053.1840000000002</v>
      </c>
      <c r="M136" s="37">
        <f t="shared" si="53"/>
        <v>6053.1840000000002</v>
      </c>
      <c r="N136" s="37">
        <f t="shared" si="53"/>
        <v>6053.1840000000002</v>
      </c>
      <c r="O136" s="37">
        <f t="shared" si="53"/>
        <v>6053.1840000000002</v>
      </c>
      <c r="P136" s="37">
        <f t="shared" si="53"/>
        <v>6053.1840000000002</v>
      </c>
      <c r="Q136" s="37">
        <f t="shared" si="53"/>
        <v>6053.1840000000002</v>
      </c>
      <c r="R136" s="37">
        <f t="shared" si="53"/>
        <v>6053.1840000000002</v>
      </c>
      <c r="S136" s="37">
        <f t="shared" si="53"/>
        <v>6053.1840000000002</v>
      </c>
      <c r="T136" s="37">
        <f t="shared" si="53"/>
        <v>6053.1840000000002</v>
      </c>
      <c r="U136" s="37">
        <f t="shared" si="53"/>
        <v>6053.1840000000002</v>
      </c>
      <c r="V136" s="37">
        <f t="shared" si="53"/>
        <v>6053.1840000000002</v>
      </c>
      <c r="W136" s="37">
        <f t="shared" si="53"/>
        <v>6053.1840000000002</v>
      </c>
      <c r="X136" s="37">
        <f t="shared" si="53"/>
        <v>6053.1840000000002</v>
      </c>
      <c r="Y136" s="37">
        <f t="shared" si="53"/>
        <v>6053.1840000000002</v>
      </c>
      <c r="Z136" s="37">
        <f t="shared" si="53"/>
        <v>6053.1840000000002</v>
      </c>
      <c r="AA136" s="37">
        <f t="shared" si="54"/>
        <v>6053.1840000000002</v>
      </c>
      <c r="AB136" s="37">
        <f t="shared" si="54"/>
        <v>6053.1840000000002</v>
      </c>
    </row>
    <row r="137" spans="1:29" ht="17.100000000000001" thickBot="1">
      <c r="B137" s="81" t="s">
        <v>348</v>
      </c>
      <c r="C137" s="82">
        <f>C127-SUM(C132:C136)</f>
        <v>4253.7933333333358</v>
      </c>
      <c r="I137" s="30">
        <f t="shared" ref="I137:Q137" si="55">I127-SUM(I132:I136)</f>
        <v>51045.519999999968</v>
      </c>
      <c r="J137" s="30">
        <f t="shared" si="55"/>
        <v>56089.839999999975</v>
      </c>
      <c r="K137" s="30">
        <f t="shared" si="55"/>
        <v>116762.54512000004</v>
      </c>
      <c r="L137" s="30">
        <f t="shared" si="55"/>
        <v>78702.079253600052</v>
      </c>
      <c r="M137" s="30">
        <f t="shared" si="55"/>
        <v>80158.300967708012</v>
      </c>
      <c r="N137" s="30">
        <f t="shared" si="55"/>
        <v>81631.048428651746</v>
      </c>
      <c r="O137" s="30">
        <f t="shared" si="55"/>
        <v>83120.138386221617</v>
      </c>
      <c r="P137" s="30">
        <f t="shared" si="55"/>
        <v>84625.365117136345</v>
      </c>
      <c r="Q137" s="30">
        <f t="shared" si="55"/>
        <v>86146.499326461737</v>
      </c>
      <c r="R137" s="30">
        <f t="shared" ref="R137" si="56">R127-SUM(R132:R136)</f>
        <v>87683.287005462087</v>
      </c>
      <c r="S137" s="30">
        <f t="shared" ref="S137" si="57">S127-SUM(S132:S136)</f>
        <v>89235.448244312676</v>
      </c>
      <c r="T137" s="30">
        <f t="shared" ref="T137" si="58">T127-SUM(T132:T136)</f>
        <v>90802.675998045961</v>
      </c>
      <c r="U137" s="30">
        <f t="shared" ref="U137" si="59">U127-SUM(U132:U136)</f>
        <v>92384.634804051326</v>
      </c>
      <c r="V137" s="30">
        <f t="shared" ref="V137" si="60">V127-SUM(V132:V136)</f>
        <v>93980.959449388421</v>
      </c>
      <c r="W137" s="30">
        <f t="shared" ref="W137" si="61">W127-SUM(W132:W136)</f>
        <v>95591.253586116058</v>
      </c>
      <c r="X137" s="30">
        <f t="shared" ref="X137:Y137" si="62">X127-SUM(X132:X136)</f>
        <v>97215.088292776622</v>
      </c>
      <c r="Y137" s="30">
        <f t="shared" si="62"/>
        <v>98852.000580113978</v>
      </c>
      <c r="Z137" s="30">
        <f t="shared" ref="Z137" si="63">Z127-SUM(Z132:Z136)</f>
        <v>100501.49183903531</v>
      </c>
      <c r="AA137" s="30">
        <f t="shared" ref="AA137" si="64">AA127-SUM(AA132:AA136)</f>
        <v>102163.02622876219</v>
      </c>
      <c r="AB137" s="30">
        <f t="shared" ref="AB137" si="65">AB127-SUM(AB132:AB136)</f>
        <v>103836.02900304481</v>
      </c>
    </row>
    <row r="138" spans="1:29">
      <c r="H138" s="109"/>
    </row>
    <row r="139" spans="1:29" ht="33.950000000000003">
      <c r="B139" s="207" t="s">
        <v>349</v>
      </c>
      <c r="C139" s="208"/>
      <c r="D139" s="206"/>
      <c r="I139" s="30">
        <f t="shared" ref="I139:AB139" si="66">IF(OR(I137&gt;0,$C$83&lt;=0),0,MIN(-I137,($C$83*($F$14/20))))</f>
        <v>0</v>
      </c>
      <c r="J139" s="30">
        <f t="shared" si="66"/>
        <v>0</v>
      </c>
      <c r="K139" s="30">
        <f t="shared" si="66"/>
        <v>0</v>
      </c>
      <c r="L139" s="30">
        <f t="shared" si="66"/>
        <v>0</v>
      </c>
      <c r="M139" s="30">
        <f t="shared" si="66"/>
        <v>0</v>
      </c>
      <c r="N139" s="30">
        <f t="shared" si="66"/>
        <v>0</v>
      </c>
      <c r="O139" s="30">
        <f t="shared" si="66"/>
        <v>0</v>
      </c>
      <c r="P139" s="30">
        <f t="shared" si="66"/>
        <v>0</v>
      </c>
      <c r="Q139" s="30">
        <f t="shared" si="66"/>
        <v>0</v>
      </c>
      <c r="R139" s="30">
        <f t="shared" si="66"/>
        <v>0</v>
      </c>
      <c r="S139" s="30">
        <f t="shared" si="66"/>
        <v>0</v>
      </c>
      <c r="T139" s="30">
        <f t="shared" si="66"/>
        <v>0</v>
      </c>
      <c r="U139" s="30">
        <f t="shared" si="66"/>
        <v>0</v>
      </c>
      <c r="V139" s="30">
        <f t="shared" si="66"/>
        <v>0</v>
      </c>
      <c r="W139" s="30">
        <f t="shared" si="66"/>
        <v>0</v>
      </c>
      <c r="X139" s="30">
        <f t="shared" si="66"/>
        <v>0</v>
      </c>
      <c r="Y139" s="30">
        <f t="shared" si="66"/>
        <v>0</v>
      </c>
      <c r="Z139" s="30">
        <f t="shared" si="66"/>
        <v>0</v>
      </c>
      <c r="AA139" s="30">
        <f t="shared" si="66"/>
        <v>0</v>
      </c>
      <c r="AB139" s="30">
        <f t="shared" si="66"/>
        <v>0</v>
      </c>
      <c r="AC139" s="33">
        <f>SUM(I139:AB139)</f>
        <v>0</v>
      </c>
    </row>
    <row r="142" spans="1:29" ht="17.100000000000001" thickBot="1">
      <c r="A142" s="48" t="s">
        <v>341</v>
      </c>
      <c r="B142" s="48"/>
      <c r="C142" s="48"/>
      <c r="D142" s="48"/>
      <c r="E142" s="48"/>
      <c r="F142" s="48"/>
      <c r="G142" s="48"/>
      <c r="H142" s="48"/>
      <c r="I142" s="49">
        <f>I137+I139</f>
        <v>51045.519999999968</v>
      </c>
      <c r="J142" s="49">
        <f t="shared" ref="J142:AB142" si="67">J137+J139</f>
        <v>56089.839999999975</v>
      </c>
      <c r="K142" s="49">
        <f t="shared" si="67"/>
        <v>116762.54512000004</v>
      </c>
      <c r="L142" s="49">
        <f t="shared" si="67"/>
        <v>78702.079253600052</v>
      </c>
      <c r="M142" s="49">
        <f t="shared" si="67"/>
        <v>80158.300967708012</v>
      </c>
      <c r="N142" s="49">
        <f t="shared" si="67"/>
        <v>81631.048428651746</v>
      </c>
      <c r="O142" s="49">
        <f t="shared" si="67"/>
        <v>83120.138386221617</v>
      </c>
      <c r="P142" s="49">
        <f t="shared" si="67"/>
        <v>84625.365117136345</v>
      </c>
      <c r="Q142" s="49">
        <f t="shared" si="67"/>
        <v>86146.499326461737</v>
      </c>
      <c r="R142" s="49">
        <f t="shared" si="67"/>
        <v>87683.287005462087</v>
      </c>
      <c r="S142" s="49">
        <f t="shared" si="67"/>
        <v>89235.448244312676</v>
      </c>
      <c r="T142" s="49">
        <f t="shared" si="67"/>
        <v>90802.675998045961</v>
      </c>
      <c r="U142" s="49">
        <f t="shared" si="67"/>
        <v>92384.634804051326</v>
      </c>
      <c r="V142" s="49">
        <f t="shared" si="67"/>
        <v>93980.959449388421</v>
      </c>
      <c r="W142" s="49">
        <f t="shared" si="67"/>
        <v>95591.253586116058</v>
      </c>
      <c r="X142" s="49">
        <f t="shared" si="67"/>
        <v>97215.088292776622</v>
      </c>
      <c r="Y142" s="49">
        <f t="shared" si="67"/>
        <v>98852.000580113978</v>
      </c>
      <c r="Z142" s="49">
        <f t="shared" si="67"/>
        <v>100501.49183903531</v>
      </c>
      <c r="AA142" s="49">
        <f t="shared" si="67"/>
        <v>102163.02622876219</v>
      </c>
      <c r="AB142" s="49">
        <f t="shared" si="67"/>
        <v>103836.02900304481</v>
      </c>
    </row>
    <row r="143" spans="1:29" ht="17.100000000000001" thickTop="1"/>
    <row r="144" spans="1:29">
      <c r="B144" s="1" t="s">
        <v>350</v>
      </c>
      <c r="C144" s="100" t="e">
        <f>C127/C133</f>
        <v>#DIV/0!</v>
      </c>
      <c r="D144" s="100"/>
      <c r="E144" s="100"/>
      <c r="F144" s="100"/>
      <c r="G144" s="100"/>
      <c r="H144" s="100"/>
      <c r="I144" s="100" t="e">
        <f>I127/I134</f>
        <v>#DIV/0!</v>
      </c>
      <c r="J144" s="100" t="e">
        <f t="shared" ref="J144:AB144" si="68">J127/J134</f>
        <v>#DIV/0!</v>
      </c>
      <c r="K144" s="100" t="e">
        <f t="shared" si="68"/>
        <v>#DIV/0!</v>
      </c>
      <c r="L144" s="100" t="e">
        <f t="shared" si="68"/>
        <v>#DIV/0!</v>
      </c>
      <c r="M144" s="100" t="e">
        <f t="shared" si="68"/>
        <v>#DIV/0!</v>
      </c>
      <c r="N144" s="100" t="e">
        <f t="shared" si="68"/>
        <v>#DIV/0!</v>
      </c>
      <c r="O144" s="100" t="e">
        <f t="shared" si="68"/>
        <v>#DIV/0!</v>
      </c>
      <c r="P144" s="100" t="e">
        <f t="shared" si="68"/>
        <v>#DIV/0!</v>
      </c>
      <c r="Q144" s="100" t="e">
        <f t="shared" si="68"/>
        <v>#DIV/0!</v>
      </c>
      <c r="R144" s="100" t="e">
        <f t="shared" si="68"/>
        <v>#DIV/0!</v>
      </c>
      <c r="S144" s="100" t="e">
        <f t="shared" si="68"/>
        <v>#DIV/0!</v>
      </c>
      <c r="T144" s="100" t="e">
        <f t="shared" si="68"/>
        <v>#DIV/0!</v>
      </c>
      <c r="U144" s="100" t="e">
        <f t="shared" si="68"/>
        <v>#DIV/0!</v>
      </c>
      <c r="V144" s="100" t="e">
        <f t="shared" si="68"/>
        <v>#DIV/0!</v>
      </c>
      <c r="W144" s="100" t="e">
        <f t="shared" si="68"/>
        <v>#DIV/0!</v>
      </c>
      <c r="X144" s="100" t="e">
        <f t="shared" si="68"/>
        <v>#DIV/0!</v>
      </c>
      <c r="Y144" s="100" t="e">
        <f t="shared" si="68"/>
        <v>#DIV/0!</v>
      </c>
      <c r="Z144" s="100" t="e">
        <f t="shared" si="68"/>
        <v>#DIV/0!</v>
      </c>
      <c r="AA144" s="100" t="e">
        <f t="shared" si="68"/>
        <v>#DIV/0!</v>
      </c>
      <c r="AB144" s="100" t="e">
        <f t="shared" si="68"/>
        <v>#DIV/0!</v>
      </c>
      <c r="AC144" s="30"/>
    </row>
    <row r="145" spans="1:29">
      <c r="Y145" s="30"/>
      <c r="Z145" s="30"/>
      <c r="AA145" s="30"/>
      <c r="AB145" s="30"/>
      <c r="AC145" s="30"/>
    </row>
    <row r="146" spans="1:29">
      <c r="B146" s="94"/>
      <c r="D146" s="18"/>
    </row>
    <row r="147" spans="1:29">
      <c r="J147" s="30"/>
    </row>
    <row r="148" spans="1:29">
      <c r="B148" s="98"/>
      <c r="I148" s="19"/>
    </row>
    <row r="150" spans="1:29" ht="51.95" thickBot="1">
      <c r="A150" s="190" t="s">
        <v>351</v>
      </c>
      <c r="B150" s="191"/>
      <c r="C150" s="191"/>
      <c r="D150" s="190"/>
      <c r="E150" s="192"/>
      <c r="F150" s="192"/>
      <c r="G150" s="192"/>
      <c r="H150" s="192"/>
      <c r="I150" s="192"/>
      <c r="J150" s="192"/>
      <c r="K150" s="192"/>
      <c r="L150" s="192"/>
      <c r="P150" s="30"/>
    </row>
    <row r="151" spans="1:29" ht="86.1" thickBot="1">
      <c r="A151" s="212">
        <v>2023</v>
      </c>
      <c r="B151" s="193" t="s">
        <v>352</v>
      </c>
      <c r="C151" s="194"/>
      <c r="D151" s="195"/>
      <c r="E151" s="196" t="s">
        <v>353</v>
      </c>
      <c r="F151" s="196" t="s">
        <v>354</v>
      </c>
      <c r="G151" s="196" t="s">
        <v>355</v>
      </c>
      <c r="H151" s="196" t="s">
        <v>356</v>
      </c>
      <c r="I151" s="196" t="s">
        <v>357</v>
      </c>
      <c r="J151" s="196" t="s">
        <v>358</v>
      </c>
      <c r="K151" s="196" t="s">
        <v>359</v>
      </c>
      <c r="L151" s="197" t="s">
        <v>360</v>
      </c>
      <c r="M151" s="198" t="s">
        <v>361</v>
      </c>
    </row>
    <row r="152" spans="1:29" ht="18" thickBot="1">
      <c r="A152" s="213"/>
      <c r="B152" s="193" t="s">
        <v>362</v>
      </c>
      <c r="C152" s="194"/>
      <c r="D152" s="194"/>
      <c r="E152" s="199">
        <v>30700</v>
      </c>
      <c r="F152" s="200">
        <v>35100</v>
      </c>
      <c r="G152" s="200">
        <v>39500</v>
      </c>
      <c r="H152" s="201">
        <v>43850</v>
      </c>
      <c r="I152" s="200">
        <v>47400</v>
      </c>
      <c r="J152" s="200">
        <v>50900</v>
      </c>
      <c r="K152" s="200">
        <v>54400</v>
      </c>
      <c r="L152" s="200">
        <v>57900</v>
      </c>
    </row>
    <row r="153" spans="1:29" ht="18" thickBot="1">
      <c r="A153" s="213"/>
      <c r="B153" s="193" t="s">
        <v>363</v>
      </c>
      <c r="C153" s="194"/>
      <c r="D153" s="195"/>
      <c r="E153" s="202"/>
      <c r="F153" s="202"/>
      <c r="G153" s="202"/>
      <c r="H153" s="202"/>
      <c r="I153" s="202"/>
      <c r="J153" s="202"/>
      <c r="K153" s="202"/>
      <c r="L153" s="202"/>
    </row>
    <row r="154" spans="1:29" ht="18" thickBot="1">
      <c r="A154" s="213"/>
      <c r="B154" s="193" t="s">
        <v>364</v>
      </c>
      <c r="C154" s="194"/>
      <c r="D154" s="195"/>
      <c r="E154" s="203"/>
      <c r="F154" s="203"/>
      <c r="G154" s="203"/>
      <c r="H154" s="203"/>
      <c r="I154" s="203"/>
      <c r="J154" s="203" t="s">
        <v>242</v>
      </c>
      <c r="K154" s="203" t="s">
        <v>242</v>
      </c>
      <c r="L154" s="190"/>
    </row>
  </sheetData>
  <dataConsolidate/>
  <mergeCells count="1">
    <mergeCell ref="A151:A154"/>
  </mergeCells>
  <conditionalFormatting sqref="C107:C108">
    <cfRule type="expression" dxfId="3" priority="3" stopIfTrue="1">
      <formula>$C$82&lt;=16</formula>
    </cfRule>
    <cfRule type="expression" dxfId="2" priority="4">
      <formula>$C$82&gt;16</formula>
    </cfRule>
  </conditionalFormatting>
  <conditionalFormatting sqref="C144 I144:AB144">
    <cfRule type="cellIs" dxfId="1" priority="1" operator="greaterThan">
      <formula>1.15</formula>
    </cfRule>
    <cfRule type="cellIs" dxfId="0"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88E2098-8D08-4643-850A-B4C9FE355E2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02837A9-7699-FF48-A21B-0502C50C8580}">
      <formula1>C82&gt;16</formula1>
    </dataValidation>
    <dataValidation type="list" allowBlank="1" showInputMessage="1" showErrorMessage="1" sqref="F13" xr:uid="{F9A14AFA-1289-1240-AC8D-FFB1A6A370AF}">
      <formula1>"Annual Debt Service (Principal &amp; Interest),Interest Only,Fully deferred for 55 years"</formula1>
    </dataValidation>
    <dataValidation type="list" allowBlank="1" showInputMessage="1" showErrorMessage="1" sqref="F11" xr:uid="{27B7E4B2-994E-E64C-92F9-E9F91253A120}">
      <formula1>"Yes,No"</formula1>
    </dataValidation>
    <dataValidation type="list" allowBlank="1" showInputMessage="1" showErrorMessage="1" sqref="L10:L13 F12" xr:uid="{0D6883C5-D3DC-FC4A-8431-8C489CEAA70D}">
      <formula1>"Yes, No"</formula1>
    </dataValidation>
    <dataValidation type="list" allowBlank="1" showInputMessage="1" showErrorMessage="1" sqref="C8" xr:uid="{EB1FFF4F-2DAB-974E-842D-9C208D34DA76}">
      <formula1>"Northern California, Southern California, Rural"</formula1>
    </dataValidation>
    <dataValidation type="whole" operator="lessThanOrEqual" allowBlank="1" showInputMessage="1" showErrorMessage="1" sqref="C83" xr:uid="{0A84328D-C917-E640-8351-117E1BA6B89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8F2DE3A2-502D-1A4F-B073-87A3E1B67A0A}"/>
  </dataValidations>
  <pageMargins left="0.7" right="0.7" top="0.75" bottom="0.75" header="0.3" footer="0.3"/>
  <pageSetup orientation="portrait" r:id="rId1"/>
  <ignoredErrors>
    <ignoredError sqref="C133:C138" unlockedFormula="1"/>
    <ignoredError sqref="K90:AB9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C9CFC0BEBA5141ABBB6E11D382F8EA" ma:contentTypeVersion="17" ma:contentTypeDescription="Create a new document." ma:contentTypeScope="" ma:versionID="02662d77d3e535825e546e29cf926fae">
  <xsd:schema xmlns:xsd="http://www.w3.org/2001/XMLSchema" xmlns:xs="http://www.w3.org/2001/XMLSchema" xmlns:p="http://schemas.microsoft.com/office/2006/metadata/properties" xmlns:ns2="e7421bb9-ea3e-4b91-9cad-311db034257c" xmlns:ns3="bf5b0e47-c7eb-4ab1-809e-1ffe821ce70e" targetNamespace="http://schemas.microsoft.com/office/2006/metadata/properties" ma:root="true" ma:fieldsID="0ea2dfaa79695464f990754b1d831ab6" ns2:_="" ns3:_="">
    <xsd:import namespace="e7421bb9-ea3e-4b91-9cad-311db034257c"/>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21bb9-ea3e-4b91-9cad-311db0342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5b74b9-e88b-44c8-9fa8-811c04dd8491}"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5b0e47-c7eb-4ab1-809e-1ffe821ce70e" xsi:nil="true"/>
    <lcf76f155ced4ddcb4097134ff3c332f xmlns="e7421bb9-ea3e-4b91-9cad-311db03425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8AA5B7-CE8A-477A-871D-182D80BA6A58}"/>
</file>

<file path=customXml/itemProps2.xml><?xml version="1.0" encoding="utf-8"?>
<ds:datastoreItem xmlns:ds="http://schemas.openxmlformats.org/officeDocument/2006/customXml" ds:itemID="{55E4877B-BF4B-4899-B4F3-ABEABE8D1D60}"/>
</file>

<file path=customXml/itemProps3.xml><?xml version="1.0" encoding="utf-8"?>
<ds:datastoreItem xmlns:ds="http://schemas.openxmlformats.org/officeDocument/2006/customXml" ds:itemID="{DA880B24-090F-4201-ADEF-DF95CE17C8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kkshama@outlook.com</dc:creator>
  <cp:keywords/>
  <dc:description/>
  <cp:lastModifiedBy/>
  <cp:revision/>
  <dcterms:created xsi:type="dcterms:W3CDTF">2023-06-29T18:59:58Z</dcterms:created>
  <dcterms:modified xsi:type="dcterms:W3CDTF">2023-12-04T17:15:58Z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0x0101005BC9CFC0BEBA5141ABBB6E11D382F8EA</vt:lpwstr>
  </property>
  <property fmtid="{D5CDD505-2E9C-101B-9397-08002B2CF9AE}" pid="3" name="MediaServiceImageTags">
    <vt:lpwstr/>
  </property>
</Properties>
</file>