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ladys Cook\Documents\FHC TRAINING\Resiilence Adademy Bus Cont planning\"/>
    </mc:Choice>
  </mc:AlternateContent>
  <xr:revisionPtr revIDLastSave="0" documentId="13_ncr:1_{7042CA16-3FD9-42F2-9904-84FD46E981D1}" xr6:coauthVersionLast="47" xr6:coauthVersionMax="47" xr10:uidLastSave="{00000000-0000-0000-0000-000000000000}"/>
  <bookViews>
    <workbookView xWindow="57480" yWindow="-120" windowWidth="29040" windowHeight="15840" activeTab="2" xr2:uid="{37170529-F8AC-4302-89F0-4EE6C13E9549}"/>
  </bookViews>
  <sheets>
    <sheet name="Ratios" sheetId="2" r:id="rId1"/>
    <sheet name="Narrative" sheetId="4" r:id="rId2"/>
    <sheet name="Year Comparisons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3" l="1"/>
  <c r="D21" i="3"/>
  <c r="D18" i="3"/>
  <c r="D15" i="3"/>
  <c r="D12" i="3"/>
  <c r="D9" i="3"/>
  <c r="D6" i="3"/>
  <c r="D3" i="3"/>
  <c r="D20" i="2"/>
  <c r="C20" i="2"/>
  <c r="D16" i="2"/>
  <c r="C16" i="2"/>
  <c r="D12" i="2"/>
  <c r="C12" i="2"/>
  <c r="D8" i="2"/>
  <c r="C8" i="2"/>
  <c r="D4" i="2"/>
  <c r="C4" i="2"/>
</calcChain>
</file>

<file path=xl/sharedStrings.xml><?xml version="1.0" encoding="utf-8"?>
<sst xmlns="http://schemas.openxmlformats.org/spreadsheetml/2006/main" count="85" uniqueCount="73">
  <si>
    <t>Year to year comparisons (third tab)</t>
  </si>
  <si>
    <t>Target Range</t>
  </si>
  <si>
    <t>Debt Ratio =</t>
  </si>
  <si>
    <t>0.00 to 2.00</t>
  </si>
  <si>
    <t>Generally, lower is better.</t>
  </si>
  <si>
    <t>Current Ratio =</t>
  </si>
  <si>
    <t>At least 1, preferably more than 2</t>
  </si>
  <si>
    <t>Generally, higher is better.</t>
  </si>
  <si>
    <t xml:space="preserve">Asset to Debt Ratio = </t>
  </si>
  <si>
    <t>At least 3</t>
  </si>
  <si>
    <t>Financial Distress Prediction Ratio =</t>
  </si>
  <si>
    <t>At least 0.50</t>
  </si>
  <si>
    <t xml:space="preserve">Efficiency Ratio = </t>
  </si>
  <si>
    <t>75%-85%</t>
  </si>
  <si>
    <t>Generally, higher is better</t>
  </si>
  <si>
    <t>2019 - 2018</t>
  </si>
  <si>
    <t>Change in Revenue =</t>
  </si>
  <si>
    <t>Current Year - Prior Year</t>
  </si>
  <si>
    <t>Change in Expenses =</t>
  </si>
  <si>
    <t>Change in Net Income =</t>
  </si>
  <si>
    <t>Change in Current Assets =</t>
  </si>
  <si>
    <t>Change in Current Liabilities =</t>
  </si>
  <si>
    <t>Change in CA-CL</t>
  </si>
  <si>
    <t>Change in Total Assets</t>
  </si>
  <si>
    <t>Change in Total Liabilities</t>
  </si>
  <si>
    <t>Year to Year Comparisons</t>
  </si>
  <si>
    <t>Financial Ratios</t>
  </si>
  <si>
    <t>but should not be over 90%</t>
  </si>
  <si>
    <t>Other comments</t>
  </si>
  <si>
    <t>A very large proportion of their revenue comes from government grants from the City of Miami and Miami-Dade County.</t>
  </si>
  <si>
    <t>(In 2019, grants were 86% of total revenue.)</t>
  </si>
  <si>
    <t>This would only be a problem if for some reason local governments stopped funding them.</t>
  </si>
  <si>
    <t>No flags here.</t>
  </si>
  <si>
    <t xml:space="preserve">The only problem identified is that their liabilities (both current and total) are higher than their assets (current and total). </t>
  </si>
  <si>
    <t>have enough to do that.</t>
  </si>
  <si>
    <t>This means that if something happened and they needed to pay off their liabilities at that point in time, they wouldn't</t>
  </si>
  <si>
    <t>Total Liabilities (571,796)</t>
  </si>
  <si>
    <t>Total Net Assets (1,012,156)</t>
  </si>
  <si>
    <t>Total Liabilities ($571,796)</t>
  </si>
  <si>
    <t>Total Unrestricted Net Assets ($382,432)</t>
  </si>
  <si>
    <t>Current Assets ($485,663)</t>
  </si>
  <si>
    <t>Current Liabilities ($571,796)</t>
  </si>
  <si>
    <t>Total Assets ($1,583,952)</t>
  </si>
  <si>
    <t>Total Revenue ($1,671,063)</t>
  </si>
  <si>
    <t>Total Expenses (1,794,547)</t>
  </si>
  <si>
    <t>Program Services Expenses (1,794,547-144,457)</t>
  </si>
  <si>
    <t xml:space="preserve">Working Capital </t>
  </si>
  <si>
    <t xml:space="preserve">Ratios </t>
  </si>
  <si>
    <t>Ratio</t>
  </si>
  <si>
    <t>Computation</t>
  </si>
  <si>
    <t>Notes</t>
  </si>
  <si>
    <t>Current Ratio</t>
  </si>
  <si>
    <t>Current Assets / Current Liabilities</t>
  </si>
  <si>
    <t>At least 1.0</t>
  </si>
  <si>
    <t>Generally, higher the better</t>
  </si>
  <si>
    <t>Debt Ratio</t>
  </si>
  <si>
    <t>Total Liabilities / Total Unrestricted Net Assets</t>
  </si>
  <si>
    <t>Below 2.0</t>
  </si>
  <si>
    <t>Generally, lower the better</t>
  </si>
  <si>
    <t>Asset to Debt Ratio</t>
  </si>
  <si>
    <t>Total Assets / Total Liabilities</t>
  </si>
  <si>
    <t>At least 3.0</t>
  </si>
  <si>
    <t>Financial Distress Prediction Ratio</t>
  </si>
  <si>
    <t>Total Net Assets / Total Revenue</t>
  </si>
  <si>
    <t>At least 0.5</t>
  </si>
  <si>
    <t>Efficiency Ratio</t>
  </si>
  <si>
    <t>Program Service Expenses / Total Expenses</t>
  </si>
  <si>
    <t>75% - 85%</t>
  </si>
  <si>
    <t>Generally, higher the better but should not exceed 90%</t>
  </si>
  <si>
    <t>Dependency Ratio</t>
  </si>
  <si>
    <t>Revenue from Specific Source / Total Revenue</t>
  </si>
  <si>
    <t>Depends on funder</t>
  </si>
  <si>
    <t>Generally, lower is better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</si>
</sst>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NumberFormat="1"/>
    <xf numFmtId="0" fontId="0" fillId="0" borderId="0" xfId="0" applyNumberFormat="1" applyAlignment="1">
      <alignment horizontal="center"/>
    </xf>
    <xf numFmtId="164" fontId="0" fillId="0" borderId="0" xfId="1" applyNumberFormat="1" applyFont="1"/>
    <xf numFmtId="0" fontId="2" fillId="0" borderId="0" xfId="0" applyFont="1" applyAlignment="1">
      <alignment horizontal="center" wrapText="1"/>
    </xf>
    <xf numFmtId="164" fontId="4" fillId="0" borderId="0" xfId="1" applyNumberFormat="1" applyFont="1"/>
    <xf numFmtId="0" fontId="5" fillId="0" borderId="0" xfId="0" applyFont="1"/>
    <xf numFmtId="0" fontId="5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/>
    <xf numFmtId="0" fontId="0" fillId="0" borderId="1" xfId="0" applyBorder="1"/>
    <xf numFmtId="0" fontId="6" fillId="0" borderId="2" xfId="0" applyFont="1" applyBorder="1"/>
    <xf numFmtId="14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2" xfId="0" applyFont="1" applyBorder="1"/>
    <xf numFmtId="0" fontId="7" fillId="0" borderId="3" xfId="0" applyFont="1" applyBorder="1"/>
    <xf numFmtId="0" fontId="0" fillId="0" borderId="4" xfId="0" applyBorder="1"/>
    <xf numFmtId="0" fontId="7" fillId="0" borderId="0" xfId="0" applyFont="1" applyBorder="1"/>
    <xf numFmtId="43" fontId="7" fillId="0" borderId="0" xfId="3" applyFont="1" applyBorder="1"/>
    <xf numFmtId="0" fontId="7" fillId="0" borderId="5" xfId="0" applyFont="1" applyBorder="1"/>
    <xf numFmtId="0" fontId="6" fillId="2" borderId="0" xfId="0" applyFont="1" applyFill="1" applyBorder="1"/>
    <xf numFmtId="0" fontId="8" fillId="0" borderId="0" xfId="0" applyFont="1" applyBorder="1" applyAlignment="1">
      <alignment horizontal="center"/>
    </xf>
    <xf numFmtId="43" fontId="7" fillId="0" borderId="0" xfId="3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43" fontId="9" fillId="0" borderId="0" xfId="3" applyFont="1" applyBorder="1" applyAlignment="1">
      <alignment horizontal="center"/>
    </xf>
    <xf numFmtId="0" fontId="7" fillId="0" borderId="0" xfId="0" applyFont="1" applyBorder="1" applyAlignment="1">
      <alignment horizontal="center" wrapText="1"/>
    </xf>
    <xf numFmtId="9" fontId="7" fillId="0" borderId="0" xfId="2" applyFont="1" applyBorder="1" applyAlignment="1">
      <alignment horizontal="right"/>
    </xf>
    <xf numFmtId="0" fontId="0" fillId="0" borderId="6" xfId="0" applyBorder="1"/>
    <xf numFmtId="0" fontId="7" fillId="0" borderId="7" xfId="0" applyFont="1" applyBorder="1"/>
    <xf numFmtId="43" fontId="7" fillId="0" borderId="7" xfId="3" applyFont="1" applyBorder="1" applyAlignment="1">
      <alignment horizontal="center"/>
    </xf>
    <xf numFmtId="0" fontId="7" fillId="0" borderId="8" xfId="0" applyFont="1" applyBorder="1"/>
    <xf numFmtId="0" fontId="6" fillId="0" borderId="1" xfId="0" applyFont="1" applyBorder="1"/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0" fontId="7" fillId="0" borderId="4" xfId="0" applyFont="1" applyBorder="1"/>
    <xf numFmtId="0" fontId="6" fillId="0" borderId="4" xfId="0" applyFont="1" applyBorder="1"/>
    <xf numFmtId="164" fontId="7" fillId="0" borderId="0" xfId="1" applyNumberFormat="1" applyFont="1" applyBorder="1"/>
    <xf numFmtId="164" fontId="10" fillId="0" borderId="5" xfId="1" applyNumberFormat="1" applyFont="1" applyBorder="1"/>
    <xf numFmtId="49" fontId="7" fillId="0" borderId="4" xfId="0" applyNumberFormat="1" applyFont="1" applyBorder="1"/>
    <xf numFmtId="164" fontId="7" fillId="0" borderId="5" xfId="1" applyNumberFormat="1" applyFont="1" applyBorder="1"/>
    <xf numFmtId="164" fontId="6" fillId="0" borderId="5" xfId="1" applyNumberFormat="1" applyFont="1" applyBorder="1"/>
    <xf numFmtId="0" fontId="7" fillId="0" borderId="6" xfId="0" applyFont="1" applyBorder="1"/>
    <xf numFmtId="164" fontId="7" fillId="0" borderId="7" xfId="1" applyNumberFormat="1" applyFont="1" applyBorder="1"/>
    <xf numFmtId="164" fontId="7" fillId="0" borderId="8" xfId="1" applyNumberFormat="1" applyFont="1" applyBorder="1"/>
    <xf numFmtId="0" fontId="6" fillId="0" borderId="0" xfId="0" applyFont="1" applyBorder="1"/>
    <xf numFmtId="0" fontId="7" fillId="0" borderId="0" xfId="0" applyFont="1" applyAlignment="1">
      <alignment wrapText="1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FA551-4B2C-427D-AC03-2DA17F5F290B}">
  <dimension ref="A1:I26"/>
  <sheetViews>
    <sheetView workbookViewId="0">
      <selection activeCell="B1" sqref="B1"/>
    </sheetView>
  </sheetViews>
  <sheetFormatPr defaultRowHeight="14.75" x14ac:dyDescent="0.75"/>
  <cols>
    <col min="2" max="2" width="39.31640625" customWidth="1"/>
    <col min="3" max="3" width="12.953125" customWidth="1"/>
    <col min="4" max="4" width="13.7265625" customWidth="1"/>
    <col min="5" max="5" width="18.58984375" customWidth="1"/>
  </cols>
  <sheetData>
    <row r="1" spans="1:9" ht="18.5" x14ac:dyDescent="0.9">
      <c r="A1" s="12"/>
      <c r="B1" s="13" t="s">
        <v>26</v>
      </c>
      <c r="C1" s="14">
        <v>43190</v>
      </c>
      <c r="D1" s="14">
        <v>43555</v>
      </c>
      <c r="E1" s="15" t="s">
        <v>1</v>
      </c>
      <c r="F1" s="16"/>
      <c r="G1" s="16"/>
      <c r="H1" s="16"/>
      <c r="I1" s="17"/>
    </row>
    <row r="2" spans="1:9" ht="18.5" x14ac:dyDescent="0.9">
      <c r="A2" s="18"/>
      <c r="B2" s="19"/>
      <c r="C2" s="20"/>
      <c r="D2" s="20"/>
      <c r="E2" s="19"/>
      <c r="F2" s="19"/>
      <c r="G2" s="19"/>
      <c r="H2" s="19"/>
      <c r="I2" s="21"/>
    </row>
    <row r="3" spans="1:9" ht="18.5" x14ac:dyDescent="0.9">
      <c r="A3" s="18"/>
      <c r="B3" s="22" t="s">
        <v>2</v>
      </c>
      <c r="C3" s="20"/>
      <c r="D3" s="20"/>
      <c r="E3" s="19"/>
      <c r="F3" s="19"/>
      <c r="G3" s="19"/>
      <c r="H3" s="19"/>
      <c r="I3" s="21"/>
    </row>
    <row r="4" spans="1:9" ht="18.5" x14ac:dyDescent="0.9">
      <c r="A4" s="18"/>
      <c r="B4" s="23" t="s">
        <v>38</v>
      </c>
      <c r="C4" s="24">
        <f>571796/382432</f>
        <v>1.4951573090117982</v>
      </c>
      <c r="D4" s="24">
        <f>613164/435893</f>
        <v>1.4066846680263276</v>
      </c>
      <c r="E4" s="25" t="s">
        <v>3</v>
      </c>
      <c r="F4" s="19" t="s">
        <v>4</v>
      </c>
      <c r="G4" s="19"/>
      <c r="H4" s="19"/>
      <c r="I4" s="21"/>
    </row>
    <row r="5" spans="1:9" ht="18.5" x14ac:dyDescent="0.9">
      <c r="A5" s="18"/>
      <c r="B5" s="25" t="s">
        <v>39</v>
      </c>
      <c r="C5" s="24"/>
      <c r="D5" s="24"/>
      <c r="E5" s="19"/>
      <c r="F5" s="19"/>
      <c r="G5" s="19"/>
      <c r="H5" s="19"/>
      <c r="I5" s="21"/>
    </row>
    <row r="6" spans="1:9" ht="18.5" x14ac:dyDescent="0.9">
      <c r="A6" s="18"/>
      <c r="B6" s="19"/>
      <c r="C6" s="24"/>
      <c r="D6" s="24"/>
      <c r="E6" s="19"/>
      <c r="F6" s="19"/>
      <c r="G6" s="19"/>
      <c r="H6" s="19"/>
      <c r="I6" s="21"/>
    </row>
    <row r="7" spans="1:9" ht="18.5" x14ac:dyDescent="0.9">
      <c r="A7" s="18"/>
      <c r="B7" s="22" t="s">
        <v>5</v>
      </c>
      <c r="C7" s="24"/>
      <c r="D7" s="24"/>
      <c r="E7" s="19"/>
      <c r="F7" s="19"/>
      <c r="G7" s="19"/>
      <c r="H7" s="19"/>
      <c r="I7" s="21"/>
    </row>
    <row r="8" spans="1:9" ht="55.5" x14ac:dyDescent="0.9">
      <c r="A8" s="18"/>
      <c r="B8" s="23" t="s">
        <v>40</v>
      </c>
      <c r="C8" s="26">
        <f>485663/571796</f>
        <v>0.84936410887799141</v>
      </c>
      <c r="D8" s="26">
        <f>583006/613164</f>
        <v>0.95081576870135887</v>
      </c>
      <c r="E8" s="27" t="s">
        <v>6</v>
      </c>
      <c r="F8" s="19" t="s">
        <v>7</v>
      </c>
      <c r="G8" s="19"/>
      <c r="H8" s="19"/>
      <c r="I8" s="21"/>
    </row>
    <row r="9" spans="1:9" ht="18.5" x14ac:dyDescent="0.9">
      <c r="A9" s="18"/>
      <c r="B9" s="25" t="s">
        <v>41</v>
      </c>
      <c r="C9" s="24"/>
      <c r="D9" s="24"/>
      <c r="E9" s="19"/>
      <c r="F9" s="19"/>
      <c r="G9" s="19"/>
      <c r="H9" s="19"/>
      <c r="I9" s="21"/>
    </row>
    <row r="10" spans="1:9" ht="18.5" x14ac:dyDescent="0.9">
      <c r="A10" s="18"/>
      <c r="B10" s="19"/>
      <c r="C10" s="24"/>
      <c r="D10" s="24"/>
      <c r="E10" s="19"/>
      <c r="F10" s="19"/>
      <c r="G10" s="19"/>
      <c r="H10" s="19"/>
      <c r="I10" s="21"/>
    </row>
    <row r="11" spans="1:9" ht="18.5" x14ac:dyDescent="0.9">
      <c r="A11" s="18"/>
      <c r="B11" s="22" t="s">
        <v>8</v>
      </c>
      <c r="C11" s="24"/>
      <c r="D11" s="24"/>
      <c r="E11" s="19"/>
      <c r="F11" s="19"/>
      <c r="G11" s="19"/>
      <c r="H11" s="19"/>
      <c r="I11" s="21"/>
    </row>
    <row r="12" spans="1:9" ht="18.5" x14ac:dyDescent="0.9">
      <c r="A12" s="18"/>
      <c r="B12" s="23" t="s">
        <v>42</v>
      </c>
      <c r="C12" s="26">
        <f>1583952/571796</f>
        <v>2.7701348033214641</v>
      </c>
      <c r="D12" s="26">
        <f>1678781/613164</f>
        <v>2.7378988329386593</v>
      </c>
      <c r="E12" s="25" t="s">
        <v>9</v>
      </c>
      <c r="F12" s="19" t="s">
        <v>7</v>
      </c>
      <c r="G12" s="19"/>
      <c r="H12" s="19"/>
      <c r="I12" s="21"/>
    </row>
    <row r="13" spans="1:9" ht="18.5" x14ac:dyDescent="0.9">
      <c r="A13" s="18"/>
      <c r="B13" s="25" t="s">
        <v>36</v>
      </c>
      <c r="C13" s="20"/>
      <c r="D13" s="24"/>
      <c r="E13" s="19"/>
      <c r="F13" s="19"/>
      <c r="G13" s="19"/>
      <c r="H13" s="19"/>
      <c r="I13" s="21"/>
    </row>
    <row r="14" spans="1:9" ht="18.5" x14ac:dyDescent="0.9">
      <c r="A14" s="18"/>
      <c r="B14" s="19"/>
      <c r="C14" s="24"/>
      <c r="D14" s="24"/>
      <c r="E14" s="19"/>
      <c r="F14" s="19"/>
      <c r="G14" s="19"/>
      <c r="H14" s="19"/>
      <c r="I14" s="21"/>
    </row>
    <row r="15" spans="1:9" ht="18.5" x14ac:dyDescent="0.9">
      <c r="A15" s="18"/>
      <c r="B15" s="22" t="s">
        <v>10</v>
      </c>
      <c r="C15" s="24"/>
      <c r="D15" s="24"/>
      <c r="E15" s="19"/>
      <c r="F15" s="19"/>
      <c r="G15" s="19"/>
      <c r="H15" s="19"/>
      <c r="I15" s="21"/>
    </row>
    <row r="16" spans="1:9" ht="18.5" x14ac:dyDescent="0.9">
      <c r="A16" s="18"/>
      <c r="B16" s="23" t="s">
        <v>37</v>
      </c>
      <c r="C16" s="24">
        <f>1012156/1671063</f>
        <v>0.60569589536720037</v>
      </c>
      <c r="D16" s="24">
        <f>1065617/1847449</f>
        <v>0.57680455590384361</v>
      </c>
      <c r="E16" s="25" t="s">
        <v>11</v>
      </c>
      <c r="F16" s="19" t="s">
        <v>7</v>
      </c>
      <c r="G16" s="19"/>
      <c r="H16" s="19"/>
      <c r="I16" s="21"/>
    </row>
    <row r="17" spans="1:9" ht="18.5" x14ac:dyDescent="0.9">
      <c r="A17" s="18"/>
      <c r="B17" s="25" t="s">
        <v>43</v>
      </c>
      <c r="C17" s="24"/>
      <c r="D17" s="24"/>
      <c r="E17" s="19"/>
      <c r="F17" s="19"/>
      <c r="G17" s="19"/>
      <c r="H17" s="19"/>
      <c r="I17" s="21"/>
    </row>
    <row r="18" spans="1:9" ht="18.5" x14ac:dyDescent="0.9">
      <c r="A18" s="18"/>
      <c r="B18" s="19"/>
      <c r="C18" s="24"/>
      <c r="D18" s="24"/>
      <c r="E18" s="19"/>
      <c r="F18" s="19"/>
      <c r="G18" s="19"/>
      <c r="H18" s="19"/>
      <c r="I18" s="21"/>
    </row>
    <row r="19" spans="1:9" ht="18.5" x14ac:dyDescent="0.9">
      <c r="A19" s="18"/>
      <c r="B19" s="22" t="s">
        <v>12</v>
      </c>
      <c r="C19" s="24"/>
      <c r="D19" s="24"/>
      <c r="E19" s="19"/>
      <c r="F19" s="19"/>
      <c r="G19" s="19"/>
      <c r="H19" s="19"/>
      <c r="I19" s="21"/>
    </row>
    <row r="20" spans="1:9" ht="18.5" x14ac:dyDescent="0.9">
      <c r="A20" s="18"/>
      <c r="B20" s="23" t="s">
        <v>45</v>
      </c>
      <c r="C20" s="28">
        <f>(1794547-144457)/1794547</f>
        <v>0.91950224764244126</v>
      </c>
      <c r="D20" s="28">
        <f>(1793988-41784)/1793988</f>
        <v>0.9767088743068516</v>
      </c>
      <c r="E20" s="25" t="s">
        <v>13</v>
      </c>
      <c r="F20" s="19" t="s">
        <v>14</v>
      </c>
      <c r="G20" s="19"/>
      <c r="H20" s="19"/>
      <c r="I20" s="21"/>
    </row>
    <row r="21" spans="1:9" ht="18.5" x14ac:dyDescent="0.9">
      <c r="A21" s="18"/>
      <c r="B21" s="25" t="s">
        <v>44</v>
      </c>
      <c r="C21" s="24"/>
      <c r="D21" s="24"/>
      <c r="E21" s="19"/>
      <c r="F21" s="19" t="s">
        <v>27</v>
      </c>
      <c r="G21" s="19"/>
      <c r="H21" s="19"/>
      <c r="I21" s="21"/>
    </row>
    <row r="22" spans="1:9" ht="19.25" thickBot="1" x14ac:dyDescent="1.05">
      <c r="A22" s="29"/>
      <c r="B22" s="30"/>
      <c r="C22" s="31"/>
      <c r="D22" s="31"/>
      <c r="E22" s="30"/>
      <c r="F22" s="30"/>
      <c r="G22" s="30"/>
      <c r="H22" s="30"/>
      <c r="I22" s="32"/>
    </row>
    <row r="23" spans="1:9" ht="16" x14ac:dyDescent="0.8">
      <c r="B23" s="8"/>
      <c r="C23" s="9"/>
      <c r="D23" s="9"/>
      <c r="E23" s="8"/>
      <c r="F23" s="8"/>
      <c r="G23" s="8"/>
      <c r="H23" s="8"/>
      <c r="I23" s="8"/>
    </row>
    <row r="24" spans="1:9" x14ac:dyDescent="0.75">
      <c r="B24" s="2"/>
      <c r="C24" s="4"/>
      <c r="D24" s="4"/>
      <c r="E24" s="1"/>
    </row>
    <row r="25" spans="1:9" x14ac:dyDescent="0.75">
      <c r="B25" s="1"/>
      <c r="C25" s="3"/>
      <c r="D25" s="3"/>
    </row>
    <row r="26" spans="1:9" x14ac:dyDescent="0.75">
      <c r="C26" s="3"/>
      <c r="D26" s="3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A4619-F5BC-49E7-9378-454A37A2F6A5}">
  <dimension ref="B1:H22"/>
  <sheetViews>
    <sheetView workbookViewId="0">
      <selection activeCell="C22" sqref="C22"/>
    </sheetView>
  </sheetViews>
  <sheetFormatPr defaultRowHeight="14.75" x14ac:dyDescent="0.75"/>
  <cols>
    <col min="2" max="2" width="41.5" customWidth="1"/>
    <col min="3" max="3" width="39.1328125" customWidth="1"/>
    <col min="4" max="4" width="24.54296875" customWidth="1"/>
    <col min="5" max="5" width="16.76953125" customWidth="1"/>
  </cols>
  <sheetData>
    <row r="1" spans="2:6" ht="18.5" x14ac:dyDescent="0.9">
      <c r="B1" s="46" t="s">
        <v>47</v>
      </c>
    </row>
    <row r="2" spans="2:6" ht="18.5" x14ac:dyDescent="0.9">
      <c r="B2" s="19" t="s">
        <v>33</v>
      </c>
    </row>
    <row r="3" spans="2:6" ht="18.5" x14ac:dyDescent="0.9">
      <c r="B3" s="19" t="s">
        <v>35</v>
      </c>
    </row>
    <row r="4" spans="2:6" ht="18.5" x14ac:dyDescent="0.9">
      <c r="B4" s="19" t="s">
        <v>34</v>
      </c>
    </row>
    <row r="5" spans="2:6" ht="18.5" x14ac:dyDescent="0.9">
      <c r="B5" s="19"/>
    </row>
    <row r="6" spans="2:6" ht="18.5" x14ac:dyDescent="0.9">
      <c r="B6" s="46" t="s">
        <v>0</v>
      </c>
    </row>
    <row r="7" spans="2:6" ht="18.5" x14ac:dyDescent="0.9">
      <c r="B7" s="19" t="s">
        <v>32</v>
      </c>
    </row>
    <row r="8" spans="2:6" ht="18.5" x14ac:dyDescent="0.9">
      <c r="B8" s="19"/>
    </row>
    <row r="9" spans="2:6" ht="18.5" x14ac:dyDescent="0.9">
      <c r="B9" s="46" t="s">
        <v>28</v>
      </c>
    </row>
    <row r="10" spans="2:6" ht="18.5" x14ac:dyDescent="0.9">
      <c r="B10" s="19" t="s">
        <v>29</v>
      </c>
    </row>
    <row r="11" spans="2:6" ht="18.5" x14ac:dyDescent="0.9">
      <c r="B11" s="19" t="s">
        <v>30</v>
      </c>
    </row>
    <row r="12" spans="2:6" ht="18.5" x14ac:dyDescent="0.9">
      <c r="B12" s="19" t="s">
        <v>31</v>
      </c>
    </row>
    <row r="16" spans="2:6" ht="18.5" x14ac:dyDescent="0.9">
      <c r="B16" s="10" t="s">
        <v>48</v>
      </c>
      <c r="C16" s="10" t="s">
        <v>49</v>
      </c>
      <c r="D16" s="10" t="s">
        <v>1</v>
      </c>
      <c r="E16" s="10" t="s">
        <v>50</v>
      </c>
      <c r="F16" s="11"/>
    </row>
    <row r="17" spans="2:8" ht="18.5" x14ac:dyDescent="0.9">
      <c r="B17" s="11" t="s">
        <v>51</v>
      </c>
      <c r="C17" s="47" t="s">
        <v>52</v>
      </c>
      <c r="D17" s="11" t="s">
        <v>53</v>
      </c>
      <c r="E17" s="11" t="s">
        <v>54</v>
      </c>
      <c r="F17" s="11"/>
      <c r="G17" s="8"/>
      <c r="H17" s="8"/>
    </row>
    <row r="18" spans="2:8" ht="37" x14ac:dyDescent="0.9">
      <c r="B18" s="11" t="s">
        <v>55</v>
      </c>
      <c r="C18" s="47" t="s">
        <v>56</v>
      </c>
      <c r="D18" s="11" t="s">
        <v>57</v>
      </c>
      <c r="E18" s="11" t="s">
        <v>58</v>
      </c>
      <c r="F18" s="11"/>
      <c r="G18" s="8"/>
      <c r="H18" s="8"/>
    </row>
    <row r="19" spans="2:8" ht="18.5" x14ac:dyDescent="0.9">
      <c r="B19" s="11" t="s">
        <v>59</v>
      </c>
      <c r="C19" s="47" t="s">
        <v>60</v>
      </c>
      <c r="D19" s="11" t="s">
        <v>61</v>
      </c>
      <c r="E19" s="11" t="s">
        <v>54</v>
      </c>
      <c r="F19" s="11"/>
      <c r="G19" s="8"/>
      <c r="H19" s="8"/>
    </row>
    <row r="20" spans="2:8" ht="18.5" x14ac:dyDescent="0.9">
      <c r="B20" s="11" t="s">
        <v>62</v>
      </c>
      <c r="C20" s="47" t="s">
        <v>63</v>
      </c>
      <c r="D20" s="11" t="s">
        <v>64</v>
      </c>
      <c r="E20" s="11" t="s">
        <v>54</v>
      </c>
      <c r="F20" s="11"/>
      <c r="G20" s="8"/>
      <c r="H20" s="8"/>
    </row>
    <row r="21" spans="2:8" ht="37" x14ac:dyDescent="0.9">
      <c r="B21" s="11" t="s">
        <v>65</v>
      </c>
      <c r="C21" s="47" t="s">
        <v>66</v>
      </c>
      <c r="D21" s="11" t="s">
        <v>67</v>
      </c>
      <c r="E21" s="11" t="s">
        <v>68</v>
      </c>
      <c r="F21" s="11"/>
      <c r="G21" s="8"/>
      <c r="H21" s="8"/>
    </row>
    <row r="22" spans="2:8" ht="37" x14ac:dyDescent="0.9">
      <c r="B22" s="11" t="s">
        <v>69</v>
      </c>
      <c r="C22" s="47" t="s">
        <v>70</v>
      </c>
      <c r="D22" s="11" t="s">
        <v>71</v>
      </c>
      <c r="E22" s="11" t="s">
        <v>72</v>
      </c>
      <c r="F22" s="11"/>
      <c r="G22" s="8"/>
      <c r="H22" s="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15941-9438-45C4-BAA0-8674F8C9BB93}">
  <dimension ref="B1:F30"/>
  <sheetViews>
    <sheetView tabSelected="1" workbookViewId="0">
      <selection activeCell="O29" sqref="O28:O29"/>
    </sheetView>
  </sheetViews>
  <sheetFormatPr defaultRowHeight="14.75" x14ac:dyDescent="0.75"/>
  <cols>
    <col min="3" max="3" width="20.6796875" customWidth="1"/>
    <col min="4" max="4" width="18.453125" customWidth="1"/>
    <col min="5" max="5" width="13.86328125" customWidth="1"/>
    <col min="6" max="6" width="13" customWidth="1"/>
  </cols>
  <sheetData>
    <row r="1" spans="2:6" ht="18.5" x14ac:dyDescent="0.9">
      <c r="B1" s="33" t="s">
        <v>25</v>
      </c>
      <c r="C1" s="13"/>
      <c r="D1" s="34" t="s">
        <v>15</v>
      </c>
      <c r="E1" s="35"/>
      <c r="F1" s="6"/>
    </row>
    <row r="2" spans="2:6" ht="18.5" x14ac:dyDescent="0.9">
      <c r="B2" s="36"/>
      <c r="C2" s="19"/>
      <c r="D2" s="19"/>
      <c r="E2" s="21"/>
    </row>
    <row r="3" spans="2:6" ht="18.5" x14ac:dyDescent="0.9">
      <c r="B3" s="37" t="s">
        <v>16</v>
      </c>
      <c r="C3" s="19"/>
      <c r="D3" s="38">
        <f>1847449-1671063</f>
        <v>176386</v>
      </c>
      <c r="E3" s="39"/>
      <c r="F3" s="7"/>
    </row>
    <row r="4" spans="2:6" ht="18.5" x14ac:dyDescent="0.9">
      <c r="B4" s="40" t="s">
        <v>17</v>
      </c>
      <c r="C4" s="19"/>
      <c r="D4" s="38"/>
      <c r="E4" s="41"/>
      <c r="F4" s="5"/>
    </row>
    <row r="5" spans="2:6" ht="18.5" x14ac:dyDescent="0.9">
      <c r="B5" s="36"/>
      <c r="C5" s="19"/>
      <c r="D5" s="38"/>
      <c r="E5" s="41"/>
      <c r="F5" s="5"/>
    </row>
    <row r="6" spans="2:6" ht="18.5" x14ac:dyDescent="0.9">
      <c r="B6" s="37" t="s">
        <v>18</v>
      </c>
      <c r="C6" s="19"/>
      <c r="D6" s="38">
        <f>1793988-1794547</f>
        <v>-559</v>
      </c>
      <c r="E6" s="41"/>
      <c r="F6" s="7"/>
    </row>
    <row r="7" spans="2:6" ht="18.5" x14ac:dyDescent="0.9">
      <c r="B7" s="40" t="s">
        <v>17</v>
      </c>
      <c r="C7" s="19"/>
      <c r="D7" s="38"/>
      <c r="E7" s="41"/>
      <c r="F7" s="5"/>
    </row>
    <row r="8" spans="2:6" ht="18.5" x14ac:dyDescent="0.9">
      <c r="B8" s="36"/>
      <c r="C8" s="19"/>
      <c r="D8" s="38"/>
      <c r="E8" s="41"/>
      <c r="F8" s="5"/>
    </row>
    <row r="9" spans="2:6" ht="18.5" x14ac:dyDescent="0.9">
      <c r="B9" s="37" t="s">
        <v>19</v>
      </c>
      <c r="C9" s="19"/>
      <c r="D9" s="38">
        <f>53461+123484</f>
        <v>176945</v>
      </c>
      <c r="E9" s="39"/>
      <c r="F9" s="7"/>
    </row>
    <row r="10" spans="2:6" ht="18.5" x14ac:dyDescent="0.9">
      <c r="B10" s="36" t="s">
        <v>17</v>
      </c>
      <c r="C10" s="19"/>
      <c r="D10" s="38"/>
      <c r="E10" s="41"/>
      <c r="F10" s="5"/>
    </row>
    <row r="11" spans="2:6" ht="18.5" x14ac:dyDescent="0.9">
      <c r="B11" s="36"/>
      <c r="C11" s="19"/>
      <c r="D11" s="38"/>
      <c r="E11" s="41"/>
    </row>
    <row r="12" spans="2:6" ht="18.5" x14ac:dyDescent="0.9">
      <c r="B12" s="37" t="s">
        <v>20</v>
      </c>
      <c r="C12" s="19"/>
      <c r="D12" s="38">
        <f>583006-485663</f>
        <v>97343</v>
      </c>
      <c r="E12" s="41"/>
    </row>
    <row r="13" spans="2:6" ht="18.5" x14ac:dyDescent="0.9">
      <c r="B13" s="36" t="s">
        <v>17</v>
      </c>
      <c r="C13" s="19"/>
      <c r="D13" s="38"/>
      <c r="E13" s="41"/>
    </row>
    <row r="14" spans="2:6" ht="18.5" x14ac:dyDescent="0.9">
      <c r="B14" s="36"/>
      <c r="C14" s="19"/>
      <c r="D14" s="38"/>
      <c r="E14" s="41"/>
    </row>
    <row r="15" spans="2:6" ht="18.5" x14ac:dyDescent="0.9">
      <c r="B15" s="37" t="s">
        <v>21</v>
      </c>
      <c r="C15" s="19"/>
      <c r="D15" s="38">
        <f>613164-571796</f>
        <v>41368</v>
      </c>
      <c r="E15" s="41"/>
    </row>
    <row r="16" spans="2:6" ht="18.5" x14ac:dyDescent="0.9">
      <c r="B16" s="36" t="s">
        <v>17</v>
      </c>
      <c r="C16" s="19"/>
      <c r="D16" s="38"/>
      <c r="E16" s="41"/>
    </row>
    <row r="17" spans="2:5" ht="18.5" x14ac:dyDescent="0.9">
      <c r="B17" s="36"/>
      <c r="C17" s="19"/>
      <c r="D17" s="38"/>
      <c r="E17" s="41"/>
    </row>
    <row r="18" spans="2:5" ht="18.5" x14ac:dyDescent="0.9">
      <c r="B18" s="37" t="s">
        <v>22</v>
      </c>
      <c r="C18" s="19"/>
      <c r="D18" s="38">
        <f>(583006-613164)-(485663-571796)</f>
        <v>55975</v>
      </c>
      <c r="E18" s="42" t="s">
        <v>46</v>
      </c>
    </row>
    <row r="19" spans="2:5" ht="18.5" x14ac:dyDescent="0.9">
      <c r="B19" s="36" t="s">
        <v>17</v>
      </c>
      <c r="C19" s="19"/>
      <c r="D19" s="38"/>
      <c r="E19" s="41"/>
    </row>
    <row r="20" spans="2:5" ht="18.5" x14ac:dyDescent="0.9">
      <c r="B20" s="36"/>
      <c r="C20" s="19"/>
      <c r="D20" s="38"/>
      <c r="E20" s="41"/>
    </row>
    <row r="21" spans="2:5" ht="18.5" x14ac:dyDescent="0.9">
      <c r="B21" s="37" t="s">
        <v>23</v>
      </c>
      <c r="C21" s="19"/>
      <c r="D21" s="38">
        <f>1678781-1583952</f>
        <v>94829</v>
      </c>
      <c r="E21" s="41"/>
    </row>
    <row r="22" spans="2:5" ht="18.5" x14ac:dyDescent="0.9">
      <c r="B22" s="36" t="s">
        <v>17</v>
      </c>
      <c r="C22" s="19"/>
      <c r="D22" s="38"/>
      <c r="E22" s="41"/>
    </row>
    <row r="23" spans="2:5" ht="18.5" x14ac:dyDescent="0.9">
      <c r="B23" s="36"/>
      <c r="C23" s="19"/>
      <c r="D23" s="38"/>
      <c r="E23" s="41"/>
    </row>
    <row r="24" spans="2:5" ht="18.5" x14ac:dyDescent="0.9">
      <c r="B24" s="37" t="s">
        <v>24</v>
      </c>
      <c r="C24" s="19"/>
      <c r="D24" s="38">
        <f>613164-571796</f>
        <v>41368</v>
      </c>
      <c r="E24" s="41"/>
    </row>
    <row r="25" spans="2:5" ht="19.25" thickBot="1" x14ac:dyDescent="1.05">
      <c r="B25" s="43" t="s">
        <v>17</v>
      </c>
      <c r="C25" s="30"/>
      <c r="D25" s="44"/>
      <c r="E25" s="45"/>
    </row>
    <row r="26" spans="2:5" x14ac:dyDescent="0.75">
      <c r="D26" s="5"/>
      <c r="E26" s="5"/>
    </row>
    <row r="27" spans="2:5" x14ac:dyDescent="0.75">
      <c r="D27" s="5"/>
      <c r="E27" s="5"/>
    </row>
    <row r="28" spans="2:5" x14ac:dyDescent="0.75">
      <c r="D28" s="5"/>
      <c r="E28" s="5"/>
    </row>
    <row r="29" spans="2:5" x14ac:dyDescent="0.75">
      <c r="D29" s="5"/>
      <c r="E29" s="5"/>
    </row>
    <row r="30" spans="2:5" x14ac:dyDescent="0.75">
      <c r="D30" s="5"/>
      <c r="E30" s="5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9A26373B643D4B9D91AF42EE5C48A7" ma:contentTypeVersion="13" ma:contentTypeDescription="Create a new document." ma:contentTypeScope="" ma:versionID="72a3ee88059fe148065880908a68942e">
  <xsd:schema xmlns:xsd="http://www.w3.org/2001/XMLSchema" xmlns:xs="http://www.w3.org/2001/XMLSchema" xmlns:p="http://schemas.microsoft.com/office/2006/metadata/properties" xmlns:ns2="4bfccf15-f0c3-4408-b4f8-eb30f940b823" xmlns:ns3="1f43543e-8333-47d0-b6bd-54a3cdc1b8a2" targetNamespace="http://schemas.microsoft.com/office/2006/metadata/properties" ma:root="true" ma:fieldsID="7e19dd818bd997b6da8122876c260dc8" ns2:_="" ns3:_="">
    <xsd:import namespace="4bfccf15-f0c3-4408-b4f8-eb30f940b823"/>
    <xsd:import namespace="1f43543e-8333-47d0-b6bd-54a3cdc1b8a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ccf15-f0c3-4408-b4f8-eb30f940b8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43543e-8333-47d0-b6bd-54a3cdc1b8a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8014918-6E08-413D-96D3-19FD40EC1E65}">
  <ds:schemaRefs>
    <ds:schemaRef ds:uri="http://purl.org/dc/elements/1.1/"/>
    <ds:schemaRef ds:uri="http://www.w3.org/XML/1998/namespace"/>
    <ds:schemaRef ds:uri="43601a86-5699-4d77-a347-f24ed10e6879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f1abfa9d-9be8-422a-8121-86ff61c2bbe2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30C4D24-83EF-4C8D-AC39-D964836231D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945B2C8-C2FA-4E18-906F-DB43B4B5BD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Ratios</vt:lpstr>
      <vt:lpstr>Narrative</vt:lpstr>
      <vt:lpstr>Year Comparisons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Gladys Cook</cp:lastModifiedBy>
  <cp:revision/>
  <dcterms:created xsi:type="dcterms:W3CDTF">2018-03-31T18:40:32Z</dcterms:created>
  <dcterms:modified xsi:type="dcterms:W3CDTF">2021-11-10T16:57:02Z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0x010100B49A26373B643D4B9D91AF42EE5C48A7</vt:lpwstr>
  </property>
</Properties>
</file>